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6125"/>
  </bookViews>
  <sheets>
    <sheet name="Krycí list" sheetId="2" r:id="rId1"/>
    <sheet name="Rekapitulace" sheetId="1" r:id="rId2"/>
    <sheet name="Položky" sheetId="3" r:id="rId3"/>
    <sheet name="List1" sheetId="4" r:id="rId4"/>
  </sheets>
  <externalReferences>
    <externalReference r:id="rId5"/>
    <externalReference r:id="rId6"/>
  </externalReferences>
  <definedNames>
    <definedName name="_Key1" hidden="1">#REF!</definedName>
    <definedName name="_Key2" hidden="1">#REF!</definedName>
    <definedName name="_Order1" localSheetId="2" hidden="1">255</definedName>
    <definedName name="_Order1" localSheetId="1" hidden="1">255</definedName>
    <definedName name="_Order1" hidden="1">255</definedName>
    <definedName name="_Order2" localSheetId="2" hidden="1">255</definedName>
    <definedName name="_Order2" localSheetId="1" hidden="1">255</definedName>
    <definedName name="_Order2" hidden="1">255</definedName>
    <definedName name="Dodavka">[1]Rekapitulace!$G$9</definedName>
    <definedName name="fff">[2]rekapitulace!#REF!</definedName>
    <definedName name="G___P__" localSheetId="2">Položky!#REF!</definedName>
    <definedName name="G___P__">Rekapitulace!#REF!</definedName>
    <definedName name="Mont">[1]Rekapitulace!$H$9</definedName>
    <definedName name="_xlnm.Print_Area" localSheetId="0">'Krycí list'!$A$1:$G$50</definedName>
    <definedName name="_xlnm.Print_Area" localSheetId="1">Rekapitulace!$A:$H</definedName>
    <definedName name="SazbaDPH1">'Krycí list'!$C$30</definedName>
    <definedName name="SazbaDPH2">'Krycí list'!$C$32</definedName>
  </definedNames>
  <calcPr calcId="145621"/>
</workbook>
</file>

<file path=xl/calcChain.xml><?xml version="1.0" encoding="utf-8"?>
<calcChain xmlns="http://schemas.openxmlformats.org/spreadsheetml/2006/main">
  <c r="H125" i="3" l="1"/>
  <c r="H124" i="3"/>
  <c r="H123" i="3"/>
  <c r="H53" i="3"/>
  <c r="G53" i="3"/>
  <c r="H79" i="3" l="1"/>
  <c r="H78" i="3"/>
  <c r="H77" i="3"/>
  <c r="G77" i="3"/>
  <c r="H76" i="3"/>
  <c r="G76" i="3"/>
  <c r="H75" i="3"/>
  <c r="G75" i="3"/>
  <c r="H74" i="3"/>
  <c r="G74" i="3"/>
  <c r="H73" i="3"/>
  <c r="G73" i="3"/>
  <c r="H72" i="3"/>
  <c r="G72" i="3"/>
  <c r="G70" i="3"/>
  <c r="H70" i="3" s="1"/>
  <c r="G69" i="3"/>
  <c r="H69" i="3" s="1"/>
  <c r="G68" i="3"/>
  <c r="H68" i="3" s="1"/>
  <c r="G67" i="3"/>
  <c r="H67" i="3" s="1"/>
  <c r="G66" i="3"/>
  <c r="H66" i="3" s="1"/>
  <c r="H81" i="3" s="1"/>
  <c r="H93" i="3"/>
  <c r="H37" i="3"/>
  <c r="H36" i="3"/>
  <c r="H35" i="3"/>
  <c r="H34" i="3"/>
  <c r="H33" i="3"/>
  <c r="G19" i="3"/>
  <c r="H19" i="3" s="1"/>
  <c r="H92" i="3" l="1"/>
  <c r="H91" i="3"/>
  <c r="H90" i="3"/>
  <c r="H89" i="3"/>
  <c r="H88" i="3"/>
  <c r="G52" i="3"/>
  <c r="H52" i="3" s="1"/>
  <c r="G51" i="3"/>
  <c r="H51" i="3" s="1"/>
  <c r="H43" i="3"/>
  <c r="H44" i="3"/>
  <c r="H32" i="3"/>
  <c r="H95" i="3" l="1"/>
  <c r="H26" i="1" s="1"/>
  <c r="H42" i="3"/>
  <c r="G122" i="3" l="1"/>
  <c r="G121" i="3"/>
  <c r="G120" i="3"/>
  <c r="G119" i="3"/>
  <c r="G117" i="3"/>
  <c r="G114" i="3"/>
  <c r="G113" i="3"/>
  <c r="G111" i="3"/>
  <c r="G110" i="3"/>
  <c r="G108" i="3"/>
  <c r="G107" i="3"/>
  <c r="G106" i="3"/>
  <c r="G105" i="3"/>
  <c r="G104" i="3"/>
  <c r="G103" i="3"/>
  <c r="G102" i="3"/>
  <c r="G101" i="3"/>
  <c r="G47" i="3"/>
  <c r="G46" i="3"/>
  <c r="G26" i="3"/>
  <c r="G25" i="3"/>
  <c r="G24" i="3"/>
  <c r="G18" i="3" l="1"/>
  <c r="G17" i="3"/>
  <c r="G16" i="3"/>
  <c r="H111" i="3" l="1"/>
  <c r="H106" i="3"/>
  <c r="H105" i="3"/>
  <c r="H40" i="3" l="1"/>
  <c r="H59" i="3" l="1"/>
  <c r="H33" i="1" l="1"/>
  <c r="H113" i="3" l="1"/>
  <c r="H110" i="3"/>
  <c r="H104" i="3" l="1"/>
  <c r="H103" i="3"/>
  <c r="H102" i="3"/>
  <c r="H101" i="3"/>
  <c r="H121" i="3"/>
  <c r="H120" i="3"/>
  <c r="H117" i="3" l="1"/>
  <c r="H41" i="3" l="1"/>
  <c r="H31" i="1" l="1"/>
  <c r="F16" i="2" l="1"/>
  <c r="H34" i="1" l="1"/>
  <c r="H122" i="3"/>
  <c r="H18" i="3"/>
  <c r="H17" i="3"/>
  <c r="H119" i="3"/>
  <c r="H16" i="3"/>
  <c r="H114" i="3"/>
  <c r="H108" i="3"/>
  <c r="H107" i="3"/>
  <c r="H46" i="3"/>
  <c r="H39" i="3"/>
  <c r="H47" i="3"/>
  <c r="H26" i="3"/>
  <c r="H25" i="3"/>
  <c r="H24" i="3"/>
  <c r="H61" i="3" l="1"/>
  <c r="H83" i="3" s="1"/>
  <c r="H16" i="1" s="1"/>
  <c r="H127" i="3"/>
  <c r="H15" i="1" s="1"/>
  <c r="C33" i="2" l="1"/>
  <c r="C31" i="2"/>
  <c r="H32" i="1" l="1"/>
  <c r="H24" i="1"/>
  <c r="H25" i="1"/>
  <c r="H30" i="1"/>
  <c r="G16" i="2" l="1"/>
  <c r="G20" i="2" s="1"/>
  <c r="F30" i="2" s="1"/>
  <c r="F31" i="2" s="1"/>
  <c r="F35" i="2" s="1"/>
  <c r="H13" i="1" l="1"/>
  <c r="H17" i="1"/>
  <c r="H18" i="1" s="1"/>
  <c r="H19" i="1" l="1"/>
  <c r="H37" i="1" s="1"/>
</calcChain>
</file>

<file path=xl/sharedStrings.xml><?xml version="1.0" encoding="utf-8"?>
<sst xmlns="http://schemas.openxmlformats.org/spreadsheetml/2006/main" count="422" uniqueCount="216">
  <si>
    <t>J</t>
  </si>
  <si>
    <t>Cena</t>
  </si>
  <si>
    <t>Celkem</t>
  </si>
  <si>
    <t>Název</t>
  </si>
  <si>
    <t>Počet</t>
  </si>
  <si>
    <t>Položka</t>
  </si>
  <si>
    <t>Rozpočet</t>
  </si>
  <si>
    <t>Základní rozpočtové náklady</t>
  </si>
  <si>
    <t>h</t>
  </si>
  <si>
    <t xml:space="preserve">       předběžná obhlídka</t>
  </si>
  <si>
    <t xml:space="preserve">       dozor</t>
  </si>
  <si>
    <t>Vypracoval</t>
  </si>
  <si>
    <t>3.   Montáž</t>
  </si>
  <si>
    <t>kpl</t>
  </si>
  <si>
    <t>10.  Součet montáž + materiál</t>
  </si>
  <si>
    <t>11.  Podíl přidružených výkonů (6 %)</t>
  </si>
  <si>
    <t>9.    Materiál podružný (3 % )</t>
  </si>
  <si>
    <t>8.   Součet materiál nosný</t>
  </si>
  <si>
    <t>1.    Zařízení</t>
  </si>
  <si>
    <t>2.    Přeprava (5 % )</t>
  </si>
  <si>
    <t>Všeobecně:</t>
  </si>
  <si>
    <t xml:space="preserve">    (smazány jsou jednotkové ceny položek)</t>
  </si>
  <si>
    <t xml:space="preserve">   - drobný instalační materiál a podružné trasy jsou stanoveny odborným odhadem</t>
  </si>
  <si>
    <t xml:space="preserve">   - rozváděče jsou kalkulovány výčtem hlavního materiálu, k tomu je pak započtena</t>
  </si>
  <si>
    <t xml:space="preserve">     jako celková položka montáž a sestavení rozváděče u výrobce rozváděčů, stanovená</t>
  </si>
  <si>
    <t xml:space="preserve">     podílem ze součtu hlavních položek daného rozváděče, včetně doplňkového drobného</t>
  </si>
  <si>
    <t xml:space="preserve">     materiálu, celková předpokládaná cena je pak zaokrouhlena směrem nahoru</t>
  </si>
  <si>
    <t xml:space="preserve">   - specifické dodávky zařízení jsou oceněny referenční nabídkou možného dodavatele</t>
  </si>
  <si>
    <t xml:space="preserve">     (jedná se o centrální systém nouzového osvětlení a UPS, kde nejsou k dispozici</t>
  </si>
  <si>
    <t xml:space="preserve">     běžně dostupné ceníky, ceny jsou dostupné pouze na základě poptávky)</t>
  </si>
  <si>
    <t xml:space="preserve">   - drobné stavební práce v rámci řemesla elektro jsou kalkulovány jako přidružené výkony</t>
  </si>
  <si>
    <t>2. Pro výběrové řízení je rozpočet upraven jako "slepý" - tzv. "Soupis prací"</t>
  </si>
  <si>
    <t>3. Výměry jsou u jednotlivých položek stanoveny takto:</t>
  </si>
  <si>
    <t xml:space="preserve">    materiálové položky představují referenční standard (nezbytné pro ocenění zakázky),</t>
  </si>
  <si>
    <t xml:space="preserve">    nejsou uvažovány rabaty pro konkrétní dodavatele</t>
  </si>
  <si>
    <t xml:space="preserve">    montážní položky jsou odvozeny ze systému rts (bývalý ceník 21-M 1989),</t>
  </si>
  <si>
    <t xml:space="preserve">    - kabely a vodiče pro elektrické obvody kabely dle tabulky obvodů, délky obvodů</t>
  </si>
  <si>
    <t xml:space="preserve">      z výkresů + započten je odborně odhadnutý přídavek na ukončení, zapojení, místní</t>
  </si>
  <si>
    <t xml:space="preserve">      změny trasy a na svislé úseky rozvodů</t>
  </si>
  <si>
    <t xml:space="preserve">   - kusový materiál + napájecí trasy jsou na výkresech</t>
  </si>
  <si>
    <t>1. Zpracování rozpočtu je systémem projektanta, v uspořádání pro veřejné zakázky,</t>
  </si>
  <si>
    <t xml:space="preserve">       výchozí revize</t>
  </si>
  <si>
    <t>POLOŽKOVÝ ROZPOČET</t>
  </si>
  <si>
    <t>Oddíl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</si>
  <si>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</si>
  <si>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</si>
  <si>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</si>
  <si>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</si>
  <si>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</si>
  <si>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</si>
  <si>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</si>
  <si>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</si>
  <si>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</si>
  <si>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</si>
  <si>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Rozpis ceny</t>
  </si>
  <si>
    <t>Dodávka</t>
  </si>
  <si>
    <t>Montáž</t>
  </si>
  <si>
    <t>HSV</t>
  </si>
  <si>
    <t>PSV</t>
  </si>
  <si>
    <t>MON</t>
  </si>
  <si>
    <t>Vedlejší náklady</t>
  </si>
  <si>
    <t>Ostatní náklady</t>
  </si>
  <si>
    <t>Za zhotovitele</t>
  </si>
  <si>
    <t>Za objednatele</t>
  </si>
  <si>
    <t>Jméno:</t>
  </si>
  <si>
    <t xml:space="preserve">  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</si>
  <si>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</si>
  <si>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</si>
  <si>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</si>
  <si>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</si>
  <si>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</si>
  <si>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</si>
  <si>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</si>
  <si>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</si>
  <si>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Popis :</t>
  </si>
  <si>
    <t xml:space="preserve"> </t>
  </si>
  <si>
    <t>Materiál nosný délkový</t>
  </si>
  <si>
    <t>Svítidla</t>
  </si>
  <si>
    <t>Materiál nosný kusový</t>
  </si>
  <si>
    <t>Spinac  domovní</t>
  </si>
  <si>
    <t>1</t>
  </si>
  <si>
    <t>zapusteny</t>
  </si>
  <si>
    <t>ks</t>
  </si>
  <si>
    <t>6</t>
  </si>
  <si>
    <t>7</t>
  </si>
  <si>
    <t>mo</t>
  </si>
  <si>
    <t>Krabice   odbocna</t>
  </si>
  <si>
    <t>Svorka na vodu</t>
  </si>
  <si>
    <t>ZS4</t>
  </si>
  <si>
    <t>Zemnici svorka</t>
  </si>
  <si>
    <t>ZSA16</t>
  </si>
  <si>
    <t>Pasek pro 1 ks</t>
  </si>
  <si>
    <t>Krabice   pristrojova</t>
  </si>
  <si>
    <t>1x, popis. pole</t>
  </si>
  <si>
    <t>zapustena</t>
  </si>
  <si>
    <t>Součet</t>
  </si>
  <si>
    <t>m</t>
  </si>
  <si>
    <t>Vodic CY</t>
  </si>
  <si>
    <t>4</t>
  </si>
  <si>
    <t>(H07-V-U)</t>
  </si>
  <si>
    <t>3x1,5</t>
  </si>
  <si>
    <t>2x1,5</t>
  </si>
  <si>
    <r>
      <rPr>
        <sz val="10"/>
        <rFont val="Times New Roman"/>
        <family val="1"/>
        <charset val="238"/>
      </rPr>
      <t>B2</t>
    </r>
    <r>
      <rPr>
        <vertAlign val="subscript"/>
        <sz val="8"/>
        <rFont val="Times New Roman"/>
        <family val="1"/>
        <charset val="238"/>
      </rPr>
      <t>CA</t>
    </r>
    <r>
      <rPr>
        <sz val="10"/>
        <rFont val="Times New Roman"/>
        <family val="1"/>
        <charset val="238"/>
      </rPr>
      <t>, s1, d0</t>
    </r>
  </si>
  <si>
    <t>3x2,5</t>
  </si>
  <si>
    <t>Kabel 1-CXKH-R</t>
  </si>
  <si>
    <t xml:space="preserve">       nastavení parametrů, vyzkoušení zařízení, uvedení do provozu</t>
  </si>
  <si>
    <t xml:space="preserve">       koordinační činnost</t>
  </si>
  <si>
    <t>4. Svítidla jsou včetně světelných zdrojů</t>
  </si>
  <si>
    <t>5. Upevňovací systémy pro kabely jsou přepočten na jednotku délky a zahrnuje veškerý materiál</t>
  </si>
  <si>
    <t>6. Instalační přístroje jsou v provedení do sdružených rámečků, design bude stanoven vzorkováním,</t>
  </si>
  <si>
    <t>7. Instalační krabice jsou kalkulovány obecně, pro všechny případy stavebního podkladu</t>
  </si>
  <si>
    <t xml:space="preserve">    nutno sjednotit silnoproud + slaboproud, položkové ceny zahrnují kompletně sestavený přístroj</t>
  </si>
  <si>
    <t xml:space="preserve">   spínače osvětlení jsou v provedení 10AX (určeno pro zářivky) </t>
  </si>
  <si>
    <t>8. Vybrané položky představují subdodávky specializovaných firem (např. vyhřívání podlah)</t>
  </si>
  <si>
    <t>dRCM-40/4/003-G/A+</t>
  </si>
  <si>
    <t>zaokrouhl.</t>
  </si>
  <si>
    <t xml:space="preserve">       označení zásuvek štítky</t>
  </si>
  <si>
    <t>C1</t>
  </si>
  <si>
    <t>D1</t>
  </si>
  <si>
    <t>vestavné downlight</t>
  </si>
  <si>
    <t>J1</t>
  </si>
  <si>
    <t>přisazené</t>
  </si>
  <si>
    <t>Svítidla:</t>
  </si>
  <si>
    <t>bílá</t>
  </si>
  <si>
    <t>210201046</t>
  </si>
  <si>
    <t>Spinač  domovní</t>
  </si>
  <si>
    <t>5</t>
  </si>
  <si>
    <t>zapuštěný</t>
  </si>
  <si>
    <t>210800546</t>
  </si>
  <si>
    <t>210810045</t>
  </si>
  <si>
    <t>210810046</t>
  </si>
  <si>
    <t>210810041</t>
  </si>
  <si>
    <t>210110041</t>
  </si>
  <si>
    <t>210110043</t>
  </si>
  <si>
    <t>210110045</t>
  </si>
  <si>
    <t>210110046</t>
  </si>
  <si>
    <t>210192011</t>
  </si>
  <si>
    <t>Zasuvka domovní</t>
  </si>
  <si>
    <t>210111011</t>
  </si>
  <si>
    <t>KP 67/2</t>
  </si>
  <si>
    <t>210010301</t>
  </si>
  <si>
    <t>Jistič instalační</t>
  </si>
  <si>
    <t>Chránič proudový</t>
  </si>
  <si>
    <t xml:space="preserve">       součinnost s výrobcem monitorovacího systému IT</t>
  </si>
  <si>
    <t>Aktualizace projektové dokumentace rekonstrukce a dostavby</t>
  </si>
  <si>
    <t>Nemocnice Znojmo</t>
  </si>
  <si>
    <t>II.etapa, 2.část - akce II, objekt H</t>
  </si>
  <si>
    <t>Zařízení silnoproudé elektrotechniky</t>
  </si>
  <si>
    <t>DPS</t>
  </si>
  <si>
    <t>SO 01 OBJEKT H</t>
  </si>
  <si>
    <t>D.1.6  ZAŘÍZENÍ SILNOPROUDÉ ELEKTROTECHNIKY</t>
  </si>
  <si>
    <t>Aktualizace projektové dokumentace rekonstrukce a dostavby Nemocnice Znojmo, II.etapa, 2.část -akce II, objekt H</t>
  </si>
  <si>
    <t>Medicoproject, s.r.o., Brno</t>
  </si>
  <si>
    <t>Ivana Dědková</t>
  </si>
  <si>
    <t>V Brně 17. 8. 2016</t>
  </si>
  <si>
    <t>LED</t>
  </si>
  <si>
    <t>23W</t>
  </si>
  <si>
    <t>závěsné</t>
  </si>
  <si>
    <t>44W</t>
  </si>
  <si>
    <t>T8</t>
  </si>
  <si>
    <t>18W</t>
  </si>
  <si>
    <t>ceny svítidel jsou včetně světelných zdrojů</t>
  </si>
  <si>
    <t>1/0</t>
  </si>
  <si>
    <t>běžná</t>
  </si>
  <si>
    <t>10kA  16C/1</t>
  </si>
  <si>
    <t>Chránič s nadp. ochranou</t>
  </si>
  <si>
    <t>10kA  10/1N/003/C-A</t>
  </si>
  <si>
    <t>1/0So</t>
  </si>
  <si>
    <t>210110047</t>
  </si>
  <si>
    <t>Zásuvka 45x45</t>
  </si>
  <si>
    <t>kanálová</t>
  </si>
  <si>
    <t>12. Zemní práce</t>
  </si>
  <si>
    <t>13.  Práce účtované hodinovou sazbou</t>
  </si>
  <si>
    <t xml:space="preserve">14. Ostatní </t>
  </si>
  <si>
    <t>15.   Celkem základní rozpočtové náklady</t>
  </si>
  <si>
    <t>Říjen 2017</t>
  </si>
  <si>
    <t>VDO</t>
  </si>
  <si>
    <t>PC</t>
  </si>
  <si>
    <t>UPS</t>
  </si>
  <si>
    <t xml:space="preserve">Zásuvka domovní </t>
  </si>
  <si>
    <t>Zásuvka domovní chráněná</t>
  </si>
  <si>
    <t xml:space="preserve">zapustena </t>
  </si>
  <si>
    <t>Zásuvka modul 45</t>
  </si>
  <si>
    <t>Zásuvka modul 45 chráněná</t>
  </si>
  <si>
    <t>Doplnění přístrojů do rozvaděče  3RL IVF</t>
  </si>
  <si>
    <t>Zásuvky a spínače jsou Schneider electric, řada Unica colors</t>
  </si>
  <si>
    <t>Práce účtované hodinovou sazbou:</t>
  </si>
  <si>
    <t>demontáže již namontovaných instalačních přístrojů</t>
  </si>
  <si>
    <t>Nh</t>
  </si>
  <si>
    <t>práce spojené s úpravami pospojování</t>
  </si>
  <si>
    <t>práce spojené  s přesunem instalačních přístrojů</t>
  </si>
  <si>
    <t>práce spojené se změnou výšek instalačních přístrojů</t>
  </si>
  <si>
    <t>práce spojené se změnou kabeláže</t>
  </si>
  <si>
    <t>cena za přístroje jsou pouze odborným odhadem</t>
  </si>
  <si>
    <t>1/0 So</t>
  </si>
  <si>
    <t>rojo</t>
  </si>
  <si>
    <t>polar</t>
  </si>
  <si>
    <t>grafit</t>
  </si>
  <si>
    <t>práce spojené s úpravou v rozvaděčích</t>
  </si>
  <si>
    <t xml:space="preserve">Celkem cena </t>
  </si>
  <si>
    <t>Přípočet:</t>
  </si>
  <si>
    <t>Odpočet:</t>
  </si>
  <si>
    <t>Zásuvka domovní</t>
  </si>
  <si>
    <t>bílá,hnědá</t>
  </si>
  <si>
    <t>ozn.PC</t>
  </si>
  <si>
    <t>ozn.UPS</t>
  </si>
  <si>
    <t>Zasuvka modul 45 bila</t>
  </si>
  <si>
    <t>Zásuvka Reflex Si</t>
  </si>
  <si>
    <t>oranžová</t>
  </si>
  <si>
    <t>Cena celkem přípočet:</t>
  </si>
  <si>
    <t xml:space="preserve">       práce dle specifikace</t>
  </si>
  <si>
    <t xml:space="preserve">závěsné </t>
  </si>
  <si>
    <t>Montáž proudového chrániče 1+N</t>
  </si>
  <si>
    <t>Montáž proudového chrániče 3+N</t>
  </si>
  <si>
    <t>Montáž instalačního jističe 1P</t>
  </si>
  <si>
    <t>Textová, výkresová i tabulková část projektové dokumentace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</si>
</sst>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dd/mm/yy"/>
    <numFmt numFmtId="165" formatCode="#,##0.00\ [$CZK]"/>
  </numFmts>
  <fonts count="92" x14ac:knownFonts="1">
    <font>
      <sz val="10"/>
      <name val="Courier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Courier New"/>
      <family val="3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sz val="10"/>
      <name val="Courier"/>
      <family val="3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Times New Roman"/>
      <family val="1"/>
      <charset val="238"/>
    </font>
    <font>
      <vertAlign val="subscript"/>
      <sz val="8"/>
      <name val="Times New Roman"/>
      <family val="1"/>
      <charset val="238"/>
    </font>
    <font>
      <sz val="10"/>
      <name val="Arial CE"/>
    </font>
    <font>
      <sz val="10"/>
      <color theme="1"/>
      <name val="Times New Roman"/>
      <family val="1"/>
      <charset val="238"/>
    </font>
    <font>
      <u/>
      <sz val="10"/>
      <color theme="10"/>
      <name val="Courier"/>
      <family val="1"/>
      <charset val="238"/>
    </font>
    <font>
      <b/>
      <sz val="10"/>
      <color indexed="10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9"/>
      <color indexed="39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52"/>
      <name val="Arial"/>
      <family val="2"/>
      <charset val="238"/>
    </font>
    <font>
      <sz val="11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Courier"/>
      <family val="1"/>
      <charset val="238"/>
    </font>
    <font>
      <b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4"/>
      <name val="Times New Roman"/>
      <family val="1"/>
      <charset val="238"/>
    </font>
  </fonts>
  <fills count="5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66">
    <xf numFmtId="0" fontId="0" fillId="0" borderId="0"/>
    <xf numFmtId="0" fontId="13" fillId="0" borderId="0"/>
    <xf numFmtId="43" fontId="14" fillId="0" borderId="0" applyBorder="0" applyAlignment="0" applyProtection="0"/>
    <xf numFmtId="0" fontId="15" fillId="0" borderId="0"/>
    <xf numFmtId="0" fontId="15" fillId="0" borderId="0"/>
    <xf numFmtId="43" fontId="16" fillId="0" borderId="0" applyFont="0" applyFill="0" applyBorder="0" applyAlignment="0" applyProtection="0"/>
    <xf numFmtId="0" fontId="1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 applyNumberFormat="0" applyFill="0" applyBorder="0" applyAlignment="0" applyProtection="0"/>
    <xf numFmtId="0" fontId="29" fillId="0" borderId="40" applyNumberFormat="0" applyFill="0" applyAlignment="0" applyProtection="0"/>
    <xf numFmtId="0" fontId="30" fillId="0" borderId="41" applyNumberFormat="0" applyFill="0" applyAlignment="0" applyProtection="0"/>
    <xf numFmtId="0" fontId="31" fillId="0" borderId="42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43" applyNumberFormat="0" applyAlignment="0" applyProtection="0"/>
    <xf numFmtId="0" fontId="36" fillId="8" borderId="44" applyNumberFormat="0" applyAlignment="0" applyProtection="0"/>
    <xf numFmtId="0" fontId="37" fillId="8" borderId="43" applyNumberFormat="0" applyAlignment="0" applyProtection="0"/>
    <xf numFmtId="0" fontId="38" fillId="0" borderId="45" applyNumberFormat="0" applyFill="0" applyAlignment="0" applyProtection="0"/>
    <xf numFmtId="0" fontId="39" fillId="9" borderId="46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48" applyNumberFormat="0" applyFill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48" fillId="0" borderId="0" applyNumberFormat="0" applyFill="0" applyBorder="0" applyAlignment="0" applyProtection="0"/>
    <xf numFmtId="0" fontId="15" fillId="0" borderId="0"/>
    <xf numFmtId="0" fontId="6" fillId="0" borderId="0"/>
    <xf numFmtId="0" fontId="46" fillId="0" borderId="0"/>
    <xf numFmtId="0" fontId="6" fillId="10" borderId="47" applyNumberFormat="0" applyFont="0" applyAlignment="0" applyProtection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87" fillId="0" borderId="0"/>
    <xf numFmtId="0" fontId="86" fillId="0" borderId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7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70" fillId="38" borderId="0" applyNumberFormat="0" applyBorder="0" applyAlignment="0" applyProtection="0"/>
    <xf numFmtId="0" fontId="70" fillId="39" borderId="0" applyNumberFormat="0" applyBorder="0" applyAlignment="0" applyProtection="0"/>
    <xf numFmtId="0" fontId="70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38" borderId="0" applyNumberFormat="0" applyBorder="0" applyAlignment="0" applyProtection="0"/>
    <xf numFmtId="0" fontId="53" fillId="41" borderId="0" applyNumberFormat="0" applyBorder="0" applyAlignment="0" applyProtection="0"/>
    <xf numFmtId="0" fontId="53" fillId="44" borderId="0" applyNumberFormat="0" applyBorder="0" applyAlignment="0" applyProtection="0"/>
    <xf numFmtId="0" fontId="70" fillId="41" borderId="0" applyNumberFormat="0" applyBorder="0" applyAlignment="0" applyProtection="0"/>
    <xf numFmtId="0" fontId="70" fillId="42" borderId="0" applyNumberFormat="0" applyBorder="0" applyAlignment="0" applyProtection="0"/>
    <xf numFmtId="0" fontId="70" fillId="43" borderId="0" applyNumberFormat="0" applyBorder="0" applyAlignment="0" applyProtection="0"/>
    <xf numFmtId="0" fontId="70" fillId="38" borderId="0" applyNumberFormat="0" applyBorder="0" applyAlignment="0" applyProtection="0"/>
    <xf numFmtId="0" fontId="70" fillId="41" borderId="0" applyNumberFormat="0" applyBorder="0" applyAlignment="0" applyProtection="0"/>
    <xf numFmtId="0" fontId="70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71" fillId="45" borderId="0" applyNumberFormat="0" applyBorder="0" applyAlignment="0" applyProtection="0"/>
    <xf numFmtId="0" fontId="71" fillId="42" borderId="0" applyNumberFormat="0" applyBorder="0" applyAlignment="0" applyProtection="0"/>
    <xf numFmtId="0" fontId="71" fillId="43" borderId="0" applyNumberFormat="0" applyBorder="0" applyAlignment="0" applyProtection="0"/>
    <xf numFmtId="0" fontId="71" fillId="46" borderId="0" applyNumberFormat="0" applyBorder="0" applyAlignment="0" applyProtection="0"/>
    <xf numFmtId="0" fontId="71" fillId="47" borderId="0" applyNumberFormat="0" applyBorder="0" applyAlignment="0" applyProtection="0"/>
    <xf numFmtId="0" fontId="71" fillId="48" borderId="0" applyNumberFormat="0" applyBorder="0" applyAlignment="0" applyProtection="0"/>
    <xf numFmtId="0" fontId="71" fillId="49" borderId="0" applyNumberFormat="0" applyBorder="0" applyAlignment="0" applyProtection="0"/>
    <xf numFmtId="0" fontId="71" fillId="50" borderId="0" applyNumberFormat="0" applyBorder="0" applyAlignment="0" applyProtection="0"/>
    <xf numFmtId="0" fontId="71" fillId="51" borderId="0" applyNumberFormat="0" applyBorder="0" applyAlignment="0" applyProtection="0"/>
    <xf numFmtId="0" fontId="71" fillId="46" borderId="0" applyNumberFormat="0" applyBorder="0" applyAlignment="0" applyProtection="0"/>
    <xf numFmtId="0" fontId="71" fillId="47" borderId="0" applyNumberFormat="0" applyBorder="0" applyAlignment="0" applyProtection="0"/>
    <xf numFmtId="0" fontId="71" fillId="52" borderId="0" applyNumberFormat="0" applyBorder="0" applyAlignment="0" applyProtection="0"/>
    <xf numFmtId="0" fontId="72" fillId="36" borderId="0" applyNumberFormat="0" applyBorder="0" applyAlignment="0" applyProtection="0"/>
    <xf numFmtId="0" fontId="50" fillId="0" borderId="0" applyNumberFormat="0" applyFill="0" applyBorder="0" applyAlignment="0"/>
    <xf numFmtId="0" fontId="73" fillId="53" borderId="49" applyNumberFormat="0" applyAlignment="0" applyProtection="0"/>
    <xf numFmtId="0" fontId="55" fillId="0" borderId="50" applyNumberFormat="0" applyFill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75" fillId="0" borderId="0" applyNumberFormat="0" applyFill="0" applyBorder="0" applyAlignment="0" applyProtection="0"/>
    <xf numFmtId="0" fontId="76" fillId="37" borderId="0" applyNumberFormat="0" applyBorder="0" applyAlignment="0" applyProtection="0"/>
    <xf numFmtId="0" fontId="77" fillId="0" borderId="51" applyNumberFormat="0" applyFill="0" applyAlignment="0" applyProtection="0"/>
    <xf numFmtId="0" fontId="78" fillId="0" borderId="52" applyNumberFormat="0" applyFill="0" applyAlignment="0" applyProtection="0"/>
    <xf numFmtId="0" fontId="79" fillId="0" borderId="53" applyNumberFormat="0" applyFill="0" applyAlignment="0" applyProtection="0"/>
    <xf numFmtId="0" fontId="79" fillId="0" borderId="0" applyNumberFormat="0" applyFill="0" applyBorder="0" applyAlignment="0" applyProtection="0"/>
    <xf numFmtId="0" fontId="80" fillId="54" borderId="54" applyNumberFormat="0" applyAlignment="0" applyProtection="0"/>
    <xf numFmtId="0" fontId="56" fillId="36" borderId="0" applyNumberFormat="0" applyBorder="0" applyAlignment="0" applyProtection="0"/>
    <xf numFmtId="0" fontId="81" fillId="40" borderId="49" applyNumberFormat="0" applyAlignment="0" applyProtection="0"/>
    <xf numFmtId="0" fontId="57" fillId="54" borderId="54" applyNumberFormat="0" applyAlignment="0" applyProtection="0"/>
    <xf numFmtId="0" fontId="82" fillId="0" borderId="55" applyNumberFormat="0" applyFill="0" applyAlignment="0" applyProtection="0"/>
    <xf numFmtId="0" fontId="58" fillId="0" borderId="51" applyNumberFormat="0" applyFill="0" applyAlignment="0" applyProtection="0"/>
    <xf numFmtId="0" fontId="59" fillId="0" borderId="52" applyNumberFormat="0" applyFill="0" applyAlignment="0" applyProtection="0"/>
    <xf numFmtId="0" fontId="60" fillId="0" borderId="53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1" fillId="0" borderId="0" applyNumberFormat="0"/>
    <xf numFmtId="0" fontId="83" fillId="55" borderId="0" applyNumberFormat="0" applyBorder="0" applyAlignment="0" applyProtection="0"/>
    <xf numFmtId="0" fontId="62" fillId="55" borderId="0" applyNumberFormat="0" applyBorder="0" applyAlignment="0" applyProtection="0"/>
    <xf numFmtId="0" fontId="16" fillId="0" borderId="0"/>
    <xf numFmtId="0" fontId="16" fillId="0" borderId="0"/>
    <xf numFmtId="0" fontId="74" fillId="56" borderId="56" applyNumberFormat="0" applyFont="0" applyAlignment="0" applyProtection="0"/>
    <xf numFmtId="0" fontId="84" fillId="53" borderId="57" applyNumberFormat="0" applyAlignment="0" applyProtection="0"/>
    <xf numFmtId="0" fontId="16" fillId="56" borderId="56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63" fillId="0" borderId="55" applyNumberFormat="0" applyFill="0" applyAlignment="0" applyProtection="0"/>
    <xf numFmtId="0" fontId="49" fillId="0" borderId="0" applyNumberFormat="0"/>
    <xf numFmtId="0" fontId="64" fillId="37" borderId="0" applyNumberFormat="0" applyBorder="0" applyAlignment="0" applyProtection="0"/>
    <xf numFmtId="0" fontId="6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2" fillId="0" borderId="50" applyNumberFormat="0" applyFill="0" applyAlignment="0" applyProtection="0"/>
    <xf numFmtId="0" fontId="66" fillId="40" borderId="49" applyNumberFormat="0" applyAlignment="0" applyProtection="0"/>
    <xf numFmtId="0" fontId="67" fillId="53" borderId="49" applyNumberFormat="0" applyAlignment="0" applyProtection="0"/>
    <xf numFmtId="0" fontId="68" fillId="53" borderId="57" applyNumberFormat="0" applyAlignment="0" applyProtection="0"/>
    <xf numFmtId="0" fontId="6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51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5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43" fontId="14" fillId="0" borderId="0" applyBorder="0" applyAlignment="0" applyProtection="0"/>
    <xf numFmtId="43" fontId="1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8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10" borderId="47" applyNumberFormat="0" applyFont="0" applyAlignment="0" applyProtection="0"/>
    <xf numFmtId="0" fontId="2" fillId="0" borderId="0"/>
    <xf numFmtId="0" fontId="2" fillId="33" borderId="0" applyNumberFormat="0" applyBorder="0" applyAlignment="0" applyProtection="0"/>
    <xf numFmtId="0" fontId="2" fillId="32" borderId="0" applyNumberFormat="0" applyBorder="0" applyAlignment="0" applyProtection="0"/>
    <xf numFmtId="0" fontId="2" fillId="29" borderId="0" applyNumberFormat="0" applyBorder="0" applyAlignment="0" applyProtection="0"/>
    <xf numFmtId="0" fontId="2" fillId="28" borderId="0" applyNumberFormat="0" applyBorder="0" applyAlignment="0" applyProtection="0"/>
    <xf numFmtId="0" fontId="2" fillId="25" borderId="0" applyNumberFormat="0" applyBorder="0" applyAlignment="0" applyProtection="0"/>
    <xf numFmtId="0" fontId="2" fillId="24" borderId="0" applyNumberFormat="0" applyBorder="0" applyAlignment="0" applyProtection="0"/>
    <xf numFmtId="0" fontId="2" fillId="21" borderId="0" applyNumberFormat="0" applyBorder="0" applyAlignment="0" applyProtection="0"/>
    <xf numFmtId="0" fontId="2" fillId="20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0" borderId="0"/>
    <xf numFmtId="0" fontId="2" fillId="10" borderId="4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10" borderId="47" applyNumberFormat="0" applyFont="0" applyAlignment="0" applyProtection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47" applyNumberFormat="0" applyFont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10" borderId="4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291">
    <xf numFmtId="0" fontId="0" fillId="0" borderId="0" xfId="0"/>
    <xf numFmtId="0" fontId="0" fillId="0" borderId="0" xfId="0" applyNumberFormat="1" applyBorder="1"/>
    <xf numFmtId="0" fontId="0" fillId="0" borderId="0" xfId="0" applyNumberFormat="1" applyBorder="1" applyAlignment="1">
      <alignment horizontal="centerContinuous"/>
    </xf>
    <xf numFmtId="0" fontId="0" fillId="0" borderId="0" xfId="0" applyFill="1"/>
    <xf numFmtId="49" fontId="22" fillId="2" borderId="6" xfId="0" applyNumberFormat="1" applyFont="1" applyFill="1" applyBorder="1"/>
    <xf numFmtId="0" fontId="19" fillId="0" borderId="0" xfId="0" applyNumberFormat="1" applyFont="1" applyBorder="1" applyAlignment="1">
      <alignment horizontal="centerContinuous" vertical="top"/>
    </xf>
    <xf numFmtId="0" fontId="22" fillId="2" borderId="7" xfId="0" applyFont="1" applyFill="1" applyBorder="1"/>
    <xf numFmtId="49" fontId="20" fillId="2" borderId="6" xfId="0" applyNumberFormat="1" applyFont="1" applyFill="1" applyBorder="1"/>
    <xf numFmtId="0" fontId="0" fillId="0" borderId="0" xfId="0" applyNumberFormat="1" applyAlignment="1">
      <alignment horizontal="centerContinuous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Border="1"/>
    <xf numFmtId="0" fontId="11" fillId="0" borderId="0" xfId="0" applyFont="1" applyBorder="1"/>
    <xf numFmtId="0" fontId="12" fillId="0" borderId="0" xfId="0" applyFont="1" applyAlignment="1" applyProtection="1">
      <alignment horizontal="left"/>
    </xf>
    <xf numFmtId="0" fontId="12" fillId="0" borderId="0" xfId="0" applyFont="1"/>
    <xf numFmtId="0" fontId="12" fillId="0" borderId="0" xfId="0" applyFont="1" applyAlignment="1" applyProtection="1">
      <alignment horizontal="right"/>
    </xf>
    <xf numFmtId="4" fontId="8" fillId="0" borderId="0" xfId="0" applyNumberFormat="1" applyFont="1" applyBorder="1" applyAlignment="1">
      <alignment horizontal="right"/>
    </xf>
    <xf numFmtId="4" fontId="11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12" fillId="0" borderId="0" xfId="0" applyNumberFormat="1" applyFont="1" applyAlignment="1" applyProtection="1">
      <alignment horizontal="right"/>
    </xf>
    <xf numFmtId="0" fontId="0" fillId="0" borderId="0" xfId="0"/>
    <xf numFmtId="0" fontId="8" fillId="0" borderId="0" xfId="0" applyFont="1"/>
    <xf numFmtId="0" fontId="10" fillId="0" borderId="0" xfId="0" applyFont="1"/>
    <xf numFmtId="0" fontId="12" fillId="0" borderId="0" xfId="0" applyFont="1"/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0" fillId="0" borderId="0" xfId="0" applyBorder="1"/>
    <xf numFmtId="0" fontId="22" fillId="0" borderId="0" xfId="0" applyFont="1" applyFill="1" applyBorder="1" applyAlignment="1"/>
    <xf numFmtId="3" fontId="0" fillId="0" borderId="0" xfId="0" applyNumberFormat="1"/>
    <xf numFmtId="0" fontId="19" fillId="0" borderId="11" xfId="0" applyFont="1" applyBorder="1" applyAlignment="1">
      <alignment horizontal="centerContinuous" vertical="center"/>
    </xf>
    <xf numFmtId="0" fontId="26" fillId="0" borderId="12" xfId="0" applyFont="1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27" fillId="3" borderId="14" xfId="0" applyFont="1" applyFill="1" applyBorder="1" applyAlignment="1">
      <alignment horizontal="left"/>
    </xf>
    <xf numFmtId="0" fontId="22" fillId="3" borderId="15" xfId="0" applyFont="1" applyFill="1" applyBorder="1" applyAlignment="1">
      <alignment horizontal="left"/>
    </xf>
    <xf numFmtId="0" fontId="0" fillId="3" borderId="16" xfId="0" applyFill="1" applyBorder="1" applyAlignment="1">
      <alignment horizontal="center"/>
    </xf>
    <xf numFmtId="0" fontId="27" fillId="3" borderId="15" xfId="0" applyFont="1" applyFill="1" applyBorder="1" applyAlignment="1">
      <alignment horizontal="center"/>
    </xf>
    <xf numFmtId="0" fontId="22" fillId="3" borderId="15" xfId="0" applyFont="1" applyFill="1" applyBorder="1" applyAlignment="1">
      <alignment horizontal="right"/>
    </xf>
    <xf numFmtId="0" fontId="22" fillId="3" borderId="16" xfId="0" applyFont="1" applyFill="1" applyBorder="1" applyAlignment="1">
      <alignment horizontal="right"/>
    </xf>
    <xf numFmtId="0" fontId="0" fillId="0" borderId="17" xfId="0" applyBorder="1"/>
    <xf numFmtId="49" fontId="14" fillId="0" borderId="4" xfId="0" applyNumberFormat="1" applyFont="1" applyBorder="1"/>
    <xf numFmtId="4" fontId="0" fillId="0" borderId="18" xfId="0" applyNumberFormat="1" applyBorder="1"/>
    <xf numFmtId="4" fontId="0" fillId="0" borderId="19" xfId="0" applyNumberFormat="1" applyBorder="1"/>
    <xf numFmtId="4" fontId="0" fillId="0" borderId="20" xfId="0" applyNumberFormat="1" applyBorder="1"/>
    <xf numFmtId="49" fontId="14" fillId="0" borderId="0" xfId="0" applyNumberFormat="1" applyFont="1" applyBorder="1"/>
    <xf numFmtId="4" fontId="0" fillId="0" borderId="21" xfId="0" applyNumberFormat="1" applyBorder="1"/>
    <xf numFmtId="4" fontId="0" fillId="0" borderId="23" xfId="0" applyNumberFormat="1" applyBorder="1"/>
    <xf numFmtId="4" fontId="14" fillId="0" borderId="20" xfId="0" applyNumberFormat="1" applyFont="1" applyBorder="1"/>
    <xf numFmtId="49" fontId="14" fillId="0" borderId="0" xfId="0" applyNumberFormat="1" applyFont="1" applyBorder="1" applyAlignment="1">
      <alignment shrinkToFit="1"/>
    </xf>
    <xf numFmtId="0" fontId="14" fillId="0" borderId="0" xfId="0" applyFont="1" applyBorder="1"/>
    <xf numFmtId="0" fontId="0" fillId="0" borderId="22" xfId="0" applyBorder="1"/>
    <xf numFmtId="3" fontId="0" fillId="0" borderId="21" xfId="0" applyNumberFormat="1" applyBorder="1"/>
    <xf numFmtId="0" fontId="0" fillId="0" borderId="23" xfId="0" applyBorder="1"/>
    <xf numFmtId="4" fontId="0" fillId="0" borderId="26" xfId="0" applyNumberFormat="1" applyBorder="1"/>
    <xf numFmtId="0" fontId="0" fillId="0" borderId="27" xfId="0" applyBorder="1"/>
    <xf numFmtId="3" fontId="0" fillId="0" borderId="26" xfId="0" applyNumberFormat="1" applyBorder="1"/>
    <xf numFmtId="0" fontId="0" fillId="0" borderId="28" xfId="0" applyBorder="1"/>
    <xf numFmtId="4" fontId="0" fillId="0" borderId="29" xfId="0" applyNumberFormat="1" applyBorder="1"/>
    <xf numFmtId="0" fontId="20" fillId="3" borderId="1" xfId="0" applyFont="1" applyFill="1" applyBorder="1"/>
    <xf numFmtId="0" fontId="20" fillId="3" borderId="30" xfId="0" applyFont="1" applyFill="1" applyBorder="1"/>
    <xf numFmtId="0" fontId="20" fillId="3" borderId="2" xfId="0" applyFont="1" applyFill="1" applyBorder="1"/>
    <xf numFmtId="0" fontId="20" fillId="3" borderId="31" xfId="0" applyFont="1" applyFill="1" applyBorder="1"/>
    <xf numFmtId="0" fontId="20" fillId="3" borderId="32" xfId="0" applyFont="1" applyFill="1" applyBorder="1"/>
    <xf numFmtId="0" fontId="0" fillId="3" borderId="17" xfId="0" applyFill="1" applyBorder="1"/>
    <xf numFmtId="0" fontId="0" fillId="3" borderId="0" xfId="0" applyFill="1" applyBorder="1"/>
    <xf numFmtId="0" fontId="0" fillId="3" borderId="21" xfId="0" applyFill="1" applyBorder="1"/>
    <xf numFmtId="0" fontId="0" fillId="3" borderId="22" xfId="0" applyFill="1" applyBorder="1"/>
    <xf numFmtId="0" fontId="0" fillId="3" borderId="20" xfId="0" applyFill="1" applyBorder="1"/>
    <xf numFmtId="0" fontId="0" fillId="0" borderId="21" xfId="0" applyBorder="1"/>
    <xf numFmtId="0" fontId="0" fillId="0" borderId="20" xfId="0" applyBorder="1"/>
    <xf numFmtId="0" fontId="14" fillId="0" borderId="17" xfId="0" applyFont="1" applyBorder="1"/>
    <xf numFmtId="0" fontId="14" fillId="0" borderId="0" xfId="0" applyFont="1" applyBorder="1" applyAlignment="1">
      <alignment horizontal="right"/>
    </xf>
    <xf numFmtId="0" fontId="14" fillId="0" borderId="21" xfId="0" applyFont="1" applyBorder="1"/>
    <xf numFmtId="0" fontId="14" fillId="0" borderId="22" xfId="0" applyFont="1" applyBorder="1"/>
    <xf numFmtId="0" fontId="14" fillId="0" borderId="20" xfId="0" applyFont="1" applyBorder="1"/>
    <xf numFmtId="0" fontId="14" fillId="0" borderId="0" xfId="0" applyFont="1" applyFill="1" applyBorder="1"/>
    <xf numFmtId="0" fontId="14" fillId="0" borderId="33" xfId="0" applyFont="1" applyBorder="1"/>
    <xf numFmtId="0" fontId="14" fillId="0" borderId="34" xfId="0" applyFont="1" applyBorder="1"/>
    <xf numFmtId="1" fontId="14" fillId="0" borderId="35" xfId="0" applyNumberFormat="1" applyFont="1" applyBorder="1" applyAlignment="1">
      <alignment horizontal="right"/>
    </xf>
    <xf numFmtId="0" fontId="14" fillId="0" borderId="35" xfId="0" applyFont="1" applyBorder="1"/>
    <xf numFmtId="0" fontId="0" fillId="0" borderId="33" xfId="0" applyBorder="1"/>
    <xf numFmtId="0" fontId="0" fillId="0" borderId="34" xfId="0" applyBorder="1"/>
    <xf numFmtId="1" fontId="0" fillId="0" borderId="35" xfId="0" applyNumberFormat="1" applyBorder="1" applyAlignment="1">
      <alignment horizontal="right"/>
    </xf>
    <xf numFmtId="0" fontId="0" fillId="0" borderId="35" xfId="0" applyBorder="1"/>
    <xf numFmtId="0" fontId="26" fillId="3" borderId="14" xfId="0" applyFont="1" applyFill="1" applyBorder="1"/>
    <xf numFmtId="0" fontId="26" fillId="3" borderId="15" xfId="0" applyFont="1" applyFill="1" applyBorder="1"/>
    <xf numFmtId="0" fontId="26" fillId="3" borderId="38" xfId="0" applyFont="1" applyFill="1" applyBorder="1"/>
    <xf numFmtId="0" fontId="2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8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12" fillId="0" borderId="0" xfId="0" applyFont="1"/>
    <xf numFmtId="4" fontId="14" fillId="0" borderId="23" xfId="0" applyNumberFormat="1" applyFont="1" applyBorder="1"/>
    <xf numFmtId="4" fontId="8" fillId="0" borderId="0" xfId="0" applyNumberFormat="1" applyFont="1" applyFill="1" applyAlignment="1">
      <alignment horizontal="right"/>
    </xf>
    <xf numFmtId="0" fontId="8" fillId="0" borderId="0" xfId="738" applyFont="1" applyFill="1" applyAlignment="1" applyProtection="1">
      <alignment horizontal="left"/>
    </xf>
    <xf numFmtId="0" fontId="12" fillId="0" borderId="0" xfId="738" applyFont="1" applyFill="1"/>
    <xf numFmtId="0" fontId="8" fillId="0" borderId="0" xfId="0" applyFont="1" applyFill="1" applyAlignment="1" applyProtection="1">
      <alignment horizontal="left"/>
    </xf>
    <xf numFmtId="4" fontId="8" fillId="0" borderId="0" xfId="0" applyNumberFormat="1" applyFont="1" applyFill="1" applyAlignment="1" applyProtection="1">
      <alignment horizontal="right"/>
    </xf>
    <xf numFmtId="0" fontId="8" fillId="0" borderId="0" xfId="17" applyFont="1"/>
    <xf numFmtId="49" fontId="8" fillId="0" borderId="0" xfId="4" applyNumberFormat="1" applyFont="1" applyAlignment="1" applyProtection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12" fillId="0" borderId="0" xfId="0" applyFont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right"/>
    </xf>
    <xf numFmtId="164" fontId="8" fillId="0" borderId="0" xfId="0" applyNumberFormat="1" applyFont="1" applyAlignment="1" applyProtection="1">
      <alignment horizontal="right"/>
    </xf>
    <xf numFmtId="0" fontId="8" fillId="0" borderId="0" xfId="4" applyFont="1" applyAlignment="1" applyProtection="1">
      <alignment horizontal="left"/>
    </xf>
    <xf numFmtId="49" fontId="8" fillId="0" borderId="0" xfId="4" applyNumberFormat="1" applyFont="1"/>
    <xf numFmtId="0" fontId="12" fillId="0" borderId="0" xfId="0" applyFont="1"/>
    <xf numFmtId="4" fontId="8" fillId="0" borderId="0" xfId="0" applyNumberFormat="1" applyFont="1" applyAlignment="1" applyProtection="1">
      <alignment horizontal="right"/>
    </xf>
    <xf numFmtId="0" fontId="12" fillId="0" borderId="0" xfId="0" applyFont="1" applyFill="1"/>
    <xf numFmtId="0" fontId="8" fillId="0" borderId="0" xfId="0" applyFont="1" applyFill="1" applyAlignment="1">
      <alignment horizontal="right"/>
    </xf>
    <xf numFmtId="0" fontId="10" fillId="0" borderId="0" xfId="0" applyFont="1" applyFill="1"/>
    <xf numFmtId="0" fontId="12" fillId="0" borderId="0" xfId="0" applyFont="1" applyAlignment="1" applyProtection="1">
      <alignment horizontal="left"/>
    </xf>
    <xf numFmtId="4" fontId="12" fillId="0" borderId="0" xfId="0" applyNumberFormat="1" applyFont="1" applyAlignment="1" applyProtection="1">
      <alignment horizontal="right"/>
    </xf>
    <xf numFmtId="0" fontId="8" fillId="0" borderId="0" xfId="0" applyFont="1" applyFill="1"/>
    <xf numFmtId="0" fontId="8" fillId="0" borderId="0" xfId="0" applyFont="1"/>
    <xf numFmtId="0" fontId="12" fillId="0" borderId="0" xfId="0" applyFont="1"/>
    <xf numFmtId="4" fontId="8" fillId="0" borderId="0" xfId="0" applyNumberFormat="1" applyFont="1" applyAlignment="1">
      <alignment horizontal="right"/>
    </xf>
    <xf numFmtId="49" fontId="8" fillId="0" borderId="0" xfId="0" applyNumberFormat="1" applyFont="1" applyFill="1"/>
    <xf numFmtId="0" fontId="12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right"/>
    </xf>
    <xf numFmtId="4" fontId="12" fillId="0" borderId="0" xfId="0" applyNumberFormat="1" applyFont="1" applyFill="1" applyAlignment="1" applyProtection="1">
      <alignment horizontal="right"/>
    </xf>
    <xf numFmtId="3" fontId="8" fillId="0" borderId="0" xfId="0" applyNumberFormat="1" applyFont="1" applyFill="1" applyAlignment="1">
      <alignment horizontal="right"/>
    </xf>
    <xf numFmtId="0" fontId="8" fillId="0" borderId="0" xfId="772" applyFont="1" applyFill="1" applyAlignment="1" applyProtection="1">
      <alignment horizontal="left"/>
    </xf>
    <xf numFmtId="0" fontId="8" fillId="0" borderId="0" xfId="772" applyFont="1" applyFill="1"/>
    <xf numFmtId="0" fontId="8" fillId="0" borderId="0" xfId="793" applyFont="1" applyFill="1" applyAlignment="1" applyProtection="1">
      <alignment horizontal="left"/>
    </xf>
    <xf numFmtId="0" fontId="8" fillId="0" borderId="0" xfId="789" applyFont="1" applyFill="1" applyAlignment="1" applyProtection="1">
      <alignment horizontal="left"/>
    </xf>
    <xf numFmtId="0" fontId="8" fillId="0" borderId="0" xfId="787" applyFont="1" applyFill="1" applyAlignment="1" applyProtection="1">
      <alignment horizontal="left"/>
    </xf>
    <xf numFmtId="0" fontId="11" fillId="0" borderId="0" xfId="737" applyFont="1" applyFill="1" applyAlignment="1" applyProtection="1">
      <alignment horizontal="left"/>
    </xf>
    <xf numFmtId="0" fontId="8" fillId="0" borderId="0" xfId="737" applyFont="1" applyFill="1"/>
    <xf numFmtId="0" fontId="8" fillId="0" borderId="0" xfId="737" applyFont="1" applyFill="1" applyAlignment="1" applyProtection="1">
      <alignment horizontal="left"/>
    </xf>
    <xf numFmtId="0" fontId="12" fillId="0" borderId="0" xfId="737" applyFont="1" applyFill="1"/>
    <xf numFmtId="4" fontId="11" fillId="0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/>
    </xf>
    <xf numFmtId="49" fontId="8" fillId="0" borderId="0" xfId="0" applyNumberFormat="1" applyFont="1" applyFill="1" applyAlignment="1" applyProtection="1">
      <alignment horizontal="left"/>
    </xf>
    <xf numFmtId="0" fontId="8" fillId="0" borderId="0" xfId="704" applyFont="1" applyFill="1" applyAlignment="1" applyProtection="1">
      <alignment horizontal="left"/>
    </xf>
    <xf numFmtId="0" fontId="15" fillId="0" borderId="0" xfId="704" applyFill="1"/>
    <xf numFmtId="0" fontId="12" fillId="0" borderId="0" xfId="704" applyFont="1" applyFill="1"/>
    <xf numFmtId="0" fontId="8" fillId="0" borderId="0" xfId="712" applyFont="1" applyFill="1" applyAlignment="1" applyProtection="1">
      <alignment horizontal="left"/>
    </xf>
    <xf numFmtId="49" fontId="8" fillId="0" borderId="0" xfId="712" applyNumberFormat="1" applyFont="1" applyFill="1"/>
    <xf numFmtId="0" fontId="12" fillId="0" borderId="0" xfId="712" applyFont="1" applyFill="1"/>
    <xf numFmtId="0" fontId="8" fillId="0" borderId="0" xfId="4" applyFont="1" applyFill="1" applyAlignment="1" applyProtection="1">
      <alignment horizontal="left"/>
    </xf>
    <xf numFmtId="0" fontId="8" fillId="0" borderId="0" xfId="729" applyFont="1" applyFill="1" applyAlignment="1" applyProtection="1">
      <alignment horizontal="left"/>
    </xf>
    <xf numFmtId="0" fontId="12" fillId="0" borderId="0" xfId="729" applyFont="1" applyFill="1"/>
    <xf numFmtId="0" fontId="8" fillId="0" borderId="0" xfId="730" applyFont="1" applyFill="1" applyAlignment="1" applyProtection="1">
      <alignment horizontal="left"/>
    </xf>
    <xf numFmtId="49" fontId="8" fillId="0" borderId="0" xfId="730" applyNumberFormat="1" applyFont="1" applyFill="1"/>
    <xf numFmtId="0" fontId="12" fillId="0" borderId="0" xfId="730" applyFont="1" applyFill="1"/>
    <xf numFmtId="0" fontId="8" fillId="0" borderId="0" xfId="724" applyFont="1" applyFill="1" applyAlignment="1" applyProtection="1">
      <alignment horizontal="left"/>
    </xf>
    <xf numFmtId="49" fontId="8" fillId="0" borderId="0" xfId="724" applyNumberFormat="1" applyFont="1" applyFill="1"/>
    <xf numFmtId="0" fontId="12" fillId="0" borderId="0" xfId="724" applyFont="1" applyFill="1"/>
    <xf numFmtId="0" fontId="12" fillId="0" borderId="0" xfId="741" applyFont="1" applyFill="1" applyAlignment="1" applyProtection="1">
      <alignment horizontal="left"/>
    </xf>
    <xf numFmtId="0" fontId="12" fillId="0" borderId="0" xfId="741" applyFont="1" applyFill="1" applyAlignment="1" applyProtection="1">
      <alignment horizontal="left"/>
      <protection locked="0"/>
    </xf>
    <xf numFmtId="0" fontId="12" fillId="0" borderId="0" xfId="741" applyFont="1" applyFill="1"/>
    <xf numFmtId="0" fontId="8" fillId="0" borderId="0" xfId="757" applyFont="1" applyFill="1"/>
    <xf numFmtId="0" fontId="12" fillId="0" borderId="0" xfId="757" applyFont="1" applyFill="1"/>
    <xf numFmtId="0" fontId="11" fillId="0" borderId="0" xfId="0" applyFont="1" applyFill="1"/>
    <xf numFmtId="0" fontId="47" fillId="0" borderId="0" xfId="572" applyFont="1" applyFill="1"/>
    <xf numFmtId="0" fontId="47" fillId="0" borderId="0" xfId="575" applyFont="1" applyFill="1"/>
    <xf numFmtId="0" fontId="8" fillId="0" borderId="0" xfId="578" applyFont="1" applyFill="1" applyAlignment="1" applyProtection="1">
      <alignment horizontal="left"/>
    </xf>
    <xf numFmtId="0" fontId="8" fillId="0" borderId="0" xfId="716" applyFont="1" applyFill="1" applyAlignment="1" applyProtection="1">
      <alignment horizontal="left"/>
    </xf>
    <xf numFmtId="49" fontId="8" fillId="0" borderId="0" xfId="716" applyNumberFormat="1" applyFont="1" applyFill="1"/>
    <xf numFmtId="0" fontId="8" fillId="0" borderId="0" xfId="0" applyFont="1" applyFill="1" applyAlignment="1" applyProtection="1">
      <alignment horizontal="right"/>
    </xf>
    <xf numFmtId="4" fontId="8" fillId="0" borderId="0" xfId="585" applyNumberFormat="1" applyFont="1" applyFill="1" applyAlignment="1" applyProtection="1">
      <alignment horizontal="right"/>
    </xf>
    <xf numFmtId="0" fontId="8" fillId="0" borderId="0" xfId="756" applyFont="1" applyFill="1" applyAlignment="1" applyProtection="1">
      <alignment horizontal="left"/>
    </xf>
    <xf numFmtId="0" fontId="8" fillId="0" borderId="0" xfId="756" applyFont="1" applyFill="1"/>
    <xf numFmtId="0" fontId="12" fillId="0" borderId="0" xfId="756" applyFont="1" applyFill="1"/>
    <xf numFmtId="0" fontId="8" fillId="0" borderId="0" xfId="774" applyFont="1" applyFill="1" applyAlignment="1" applyProtection="1">
      <alignment horizontal="left"/>
    </xf>
    <xf numFmtId="0" fontId="8" fillId="0" borderId="0" xfId="774" applyFont="1" applyFill="1"/>
    <xf numFmtId="0" fontId="44" fillId="0" borderId="0" xfId="789" applyFont="1" applyFill="1" applyAlignment="1" applyProtection="1">
      <alignment horizontal="left"/>
    </xf>
    <xf numFmtId="0" fontId="44" fillId="0" borderId="0" xfId="787" applyFont="1" applyFill="1" applyAlignment="1" applyProtection="1">
      <alignment horizontal="left"/>
    </xf>
    <xf numFmtId="0" fontId="8" fillId="0" borderId="0" xfId="794" applyFont="1" applyFill="1" applyAlignment="1" applyProtection="1">
      <alignment horizontal="left"/>
    </xf>
    <xf numFmtId="0" fontId="8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4" fontId="12" fillId="0" borderId="0" xfId="0" applyNumberFormat="1" applyFont="1" applyAlignment="1" applyProtection="1">
      <alignment horizontal="right"/>
      <protection locked="0"/>
    </xf>
    <xf numFmtId="0" fontId="8" fillId="0" borderId="0" xfId="704" applyFont="1" applyAlignment="1" applyProtection="1">
      <alignment horizontal="left"/>
    </xf>
    <xf numFmtId="0" fontId="15" fillId="0" borderId="0" xfId="705"/>
    <xf numFmtId="0" fontId="8" fillId="0" borderId="0" xfId="705" applyFont="1" applyAlignment="1" applyProtection="1">
      <alignment horizontal="left"/>
    </xf>
    <xf numFmtId="0" fontId="12" fillId="0" borderId="0" xfId="705" applyFont="1"/>
    <xf numFmtId="0" fontId="15" fillId="0" borderId="0" xfId="715"/>
    <xf numFmtId="0" fontId="8" fillId="0" borderId="0" xfId="715" applyFont="1" applyAlignment="1" applyProtection="1">
      <alignment horizontal="left"/>
    </xf>
    <xf numFmtId="0" fontId="12" fillId="0" borderId="0" xfId="715" applyFont="1"/>
    <xf numFmtId="0" fontId="8" fillId="0" borderId="0" xfId="0" applyFont="1" applyProtection="1">
      <protection locked="0"/>
    </xf>
    <xf numFmtId="4" fontId="8" fillId="0" borderId="0" xfId="573" applyNumberFormat="1" applyFont="1" applyFill="1" applyBorder="1" applyAlignment="1">
      <alignment horizontal="right"/>
    </xf>
    <xf numFmtId="4" fontId="0" fillId="0" borderId="0" xfId="0" applyNumberFormat="1" applyAlignment="1">
      <alignment horizontal="right"/>
    </xf>
    <xf numFmtId="4" fontId="8" fillId="0" borderId="0" xfId="738" applyNumberFormat="1" applyFont="1" applyFill="1" applyBorder="1" applyAlignment="1" applyProtection="1">
      <alignment horizontal="right"/>
    </xf>
    <xf numFmtId="0" fontId="8" fillId="0" borderId="0" xfId="789" applyFont="1" applyFill="1" applyAlignment="1" applyProtection="1">
      <alignment horizontal="left"/>
    </xf>
    <xf numFmtId="4" fontId="8" fillId="0" borderId="0" xfId="737" applyNumberFormat="1" applyFont="1" applyFill="1" applyAlignment="1" applyProtection="1">
      <alignment horizontal="right"/>
    </xf>
    <xf numFmtId="4" fontId="8" fillId="0" borderId="0" xfId="704" applyNumberFormat="1" applyFont="1" applyFill="1" applyAlignment="1">
      <alignment horizontal="right"/>
    </xf>
    <xf numFmtId="0" fontId="12" fillId="0" borderId="0" xfId="712" applyFont="1" applyFill="1"/>
    <xf numFmtId="4" fontId="8" fillId="0" borderId="0" xfId="712" applyNumberFormat="1" applyFont="1" applyFill="1" applyAlignment="1">
      <alignment horizontal="right"/>
    </xf>
    <xf numFmtId="4" fontId="8" fillId="0" borderId="0" xfId="729" applyNumberFormat="1" applyFont="1" applyFill="1" applyAlignment="1" applyProtection="1">
      <alignment horizontal="right"/>
    </xf>
    <xf numFmtId="0" fontId="12" fillId="0" borderId="0" xfId="730" applyFont="1" applyFill="1"/>
    <xf numFmtId="4" fontId="8" fillId="0" borderId="0" xfId="730" applyNumberFormat="1" applyFont="1" applyFill="1" applyAlignment="1">
      <alignment horizontal="right"/>
    </xf>
    <xf numFmtId="4" fontId="8" fillId="0" borderId="0" xfId="724" applyNumberFormat="1" applyFont="1" applyFill="1" applyAlignment="1">
      <alignment horizontal="right"/>
    </xf>
    <xf numFmtId="4" fontId="12" fillId="0" borderId="0" xfId="741" applyNumberFormat="1" applyFont="1" applyFill="1" applyAlignment="1" applyProtection="1">
      <alignment horizontal="right"/>
      <protection locked="0"/>
    </xf>
    <xf numFmtId="4" fontId="8" fillId="0" borderId="0" xfId="757" applyNumberFormat="1" applyFont="1" applyFill="1" applyAlignment="1">
      <alignment horizontal="right"/>
    </xf>
    <xf numFmtId="4" fontId="8" fillId="0" borderId="0" xfId="716" applyNumberFormat="1" applyFont="1" applyFill="1" applyAlignment="1" applyProtection="1">
      <alignment horizontal="right"/>
    </xf>
    <xf numFmtId="4" fontId="8" fillId="0" borderId="0" xfId="588" applyNumberFormat="1" applyFont="1" applyFill="1" applyAlignment="1" applyProtection="1">
      <alignment horizontal="right"/>
    </xf>
    <xf numFmtId="4" fontId="8" fillId="0" borderId="0" xfId="774" applyNumberFormat="1" applyFont="1" applyFill="1" applyAlignment="1" applyProtection="1">
      <alignment horizontal="right"/>
    </xf>
    <xf numFmtId="4" fontId="8" fillId="0" borderId="0" xfId="531" applyNumberFormat="1" applyFont="1" applyFill="1" applyBorder="1" applyAlignment="1" applyProtection="1">
      <alignment horizontal="right" vertical="top"/>
    </xf>
    <xf numFmtId="4" fontId="8" fillId="0" borderId="0" xfId="705" applyNumberFormat="1" applyFont="1" applyAlignment="1" applyProtection="1">
      <alignment horizontal="right"/>
    </xf>
    <xf numFmtId="4" fontId="8" fillId="0" borderId="0" xfId="715" applyNumberFormat="1" applyFont="1" applyAlignment="1" applyProtection="1">
      <alignment horizontal="right"/>
    </xf>
    <xf numFmtId="0" fontId="47" fillId="0" borderId="0" xfId="0" applyFont="1"/>
    <xf numFmtId="0" fontId="47" fillId="0" borderId="0" xfId="0" applyFont="1" applyAlignment="1">
      <alignment horizontal="center"/>
    </xf>
    <xf numFmtId="49" fontId="8" fillId="0" borderId="0" xfId="0" applyNumberFormat="1" applyFont="1"/>
    <xf numFmtId="0" fontId="8" fillId="0" borderId="0" xfId="1065" applyFont="1" applyAlignment="1" applyProtection="1">
      <alignment horizontal="left"/>
    </xf>
    <xf numFmtId="49" fontId="11" fillId="0" borderId="0" xfId="0" applyNumberFormat="1" applyFont="1"/>
    <xf numFmtId="49" fontId="47" fillId="0" borderId="0" xfId="0" applyNumberFormat="1" applyFont="1"/>
    <xf numFmtId="0" fontId="8" fillId="0" borderId="0" xfId="0" applyFont="1" applyFill="1" applyAlignment="1" applyProtection="1">
      <alignment horizontal="left" vertical="top" wrapText="1"/>
    </xf>
    <xf numFmtId="49" fontId="8" fillId="0" borderId="0" xfId="711" applyNumberFormat="1" applyFont="1" applyFill="1" applyAlignment="1" applyProtection="1">
      <alignment horizontal="left" vertical="top" wrapText="1"/>
    </xf>
    <xf numFmtId="0" fontId="8" fillId="0" borderId="0" xfId="711" applyFont="1" applyFill="1" applyAlignment="1" applyProtection="1">
      <alignment horizontal="left" vertical="top" wrapText="1"/>
    </xf>
    <xf numFmtId="0" fontId="12" fillId="0" borderId="0" xfId="711" applyFont="1" applyFill="1" applyAlignment="1">
      <alignment vertical="top" wrapText="1"/>
    </xf>
    <xf numFmtId="4" fontId="8" fillId="0" borderId="0" xfId="711" applyNumberFormat="1" applyFont="1" applyFill="1" applyAlignment="1">
      <alignment horizontal="right" vertical="top" wrapText="1"/>
    </xf>
    <xf numFmtId="4" fontId="8" fillId="0" borderId="0" xfId="0" applyNumberFormat="1" applyFont="1" applyFill="1" applyAlignment="1">
      <alignment horizontal="right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 applyProtection="1">
      <alignment horizontal="left" vertical="top"/>
    </xf>
    <xf numFmtId="49" fontId="8" fillId="0" borderId="0" xfId="711" applyNumberFormat="1" applyFont="1" applyFill="1" applyAlignment="1" applyProtection="1">
      <alignment horizontal="left" vertical="top"/>
    </xf>
    <xf numFmtId="0" fontId="8" fillId="0" borderId="0" xfId="711" applyFont="1" applyFill="1" applyAlignment="1" applyProtection="1">
      <alignment horizontal="left" vertical="top"/>
    </xf>
    <xf numFmtId="0" fontId="12" fillId="0" borderId="0" xfId="711" applyFont="1" applyFill="1" applyAlignment="1">
      <alignment vertical="top"/>
    </xf>
    <xf numFmtId="4" fontId="8" fillId="0" borderId="0" xfId="711" applyNumberFormat="1" applyFont="1" applyFill="1" applyAlignment="1">
      <alignment horizontal="right" vertical="top"/>
    </xf>
    <xf numFmtId="4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2" fontId="8" fillId="0" borderId="0" xfId="0" applyNumberFormat="1" applyFont="1" applyAlignment="1" applyProtection="1">
      <alignment horizontal="right"/>
    </xf>
    <xf numFmtId="164" fontId="8" fillId="0" borderId="0" xfId="0" applyNumberFormat="1" applyFont="1" applyAlignment="1" applyProtection="1">
      <alignment horizontal="left"/>
    </xf>
    <xf numFmtId="0" fontId="11" fillId="0" borderId="0" xfId="704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left"/>
    </xf>
    <xf numFmtId="0" fontId="89" fillId="0" borderId="0" xfId="741" applyFont="1" applyFill="1" applyAlignment="1" applyProtection="1">
      <alignment horizontal="left"/>
    </xf>
    <xf numFmtId="0" fontId="15" fillId="0" borderId="0" xfId="704" applyFont="1" applyFill="1"/>
    <xf numFmtId="0" fontId="90" fillId="0" borderId="0" xfId="0" applyFont="1" applyFill="1" applyAlignment="1" applyProtection="1">
      <alignment horizontal="left"/>
    </xf>
    <xf numFmtId="49" fontId="8" fillId="0" borderId="0" xfId="711" applyNumberFormat="1" applyFont="1" applyFill="1" applyAlignment="1" applyProtection="1">
      <alignment horizontal="left"/>
    </xf>
    <xf numFmtId="0" fontId="8" fillId="0" borderId="0" xfId="711" applyFont="1" applyFill="1" applyAlignment="1" applyProtection="1">
      <alignment horizontal="left"/>
    </xf>
    <xf numFmtId="0" fontId="12" fillId="0" borderId="0" xfId="711" applyFont="1" applyFill="1"/>
    <xf numFmtId="4" fontId="8" fillId="0" borderId="0" xfId="711" applyNumberFormat="1" applyFont="1" applyFill="1" applyAlignment="1">
      <alignment horizontal="right"/>
    </xf>
    <xf numFmtId="164" fontId="8" fillId="0" borderId="0" xfId="0" applyNumberFormat="1" applyFont="1" applyFill="1" applyAlignment="1" applyProtection="1">
      <alignment horizontal="left"/>
    </xf>
    <xf numFmtId="0" fontId="91" fillId="0" borderId="0" xfId="0" applyFont="1" applyFill="1" applyAlignment="1" applyProtection="1">
      <alignment horizontal="left"/>
    </xf>
    <xf numFmtId="0" fontId="20" fillId="0" borderId="1" xfId="0" applyFont="1" applyFill="1" applyBorder="1" applyAlignment="1">
      <alignment horizontal="left"/>
    </xf>
    <xf numFmtId="0" fontId="20" fillId="0" borderId="2" xfId="0" applyFont="1" applyFill="1" applyBorder="1" applyAlignment="1">
      <alignment horizontal="left"/>
    </xf>
    <xf numFmtId="49" fontId="21" fillId="0" borderId="3" xfId="0" applyNumberFormat="1" applyFont="1" applyFill="1" applyBorder="1" applyAlignment="1">
      <alignment horizontal="left"/>
    </xf>
    <xf numFmtId="49" fontId="21" fillId="0" borderId="4" xfId="0" applyNumberFormat="1" applyFont="1" applyFill="1" applyBorder="1" applyAlignment="1">
      <alignment horizontal="left"/>
    </xf>
    <xf numFmtId="49" fontId="21" fillId="0" borderId="5" xfId="0" applyNumberFormat="1" applyFont="1" applyFill="1" applyBorder="1" applyAlignment="1">
      <alignment horizontal="left"/>
    </xf>
    <xf numFmtId="49" fontId="23" fillId="2" borderId="8" xfId="0" applyNumberFormat="1" applyFont="1" applyFill="1" applyBorder="1" applyAlignment="1">
      <alignment horizontal="left"/>
    </xf>
    <xf numFmtId="0" fontId="0" fillId="0" borderId="9" xfId="0" applyBorder="1"/>
    <xf numFmtId="0" fontId="0" fillId="0" borderId="10" xfId="0" applyBorder="1"/>
    <xf numFmtId="49" fontId="24" fillId="2" borderId="8" xfId="0" applyNumberFormat="1" applyFont="1" applyFill="1" applyBorder="1" applyAlignment="1">
      <alignment horizontal="left" wrapText="1"/>
    </xf>
    <xf numFmtId="0" fontId="20" fillId="0" borderId="6" xfId="0" applyFont="1" applyBorder="1" applyAlignment="1">
      <alignment horizontal="left"/>
    </xf>
    <xf numFmtId="0" fontId="20" fillId="0" borderId="7" xfId="0" applyFont="1" applyBorder="1" applyAlignment="1">
      <alignment horizontal="left"/>
    </xf>
    <xf numFmtId="0" fontId="25" fillId="0" borderId="8" xfId="0" applyFont="1" applyBorder="1" applyAlignment="1">
      <alignment horizontal="left"/>
    </xf>
    <xf numFmtId="0" fontId="25" fillId="0" borderId="9" xfId="0" applyFont="1" applyBorder="1" applyAlignment="1">
      <alignment horizontal="left"/>
    </xf>
    <xf numFmtId="0" fontId="25" fillId="0" borderId="10" xfId="0" applyFont="1" applyBorder="1" applyAlignment="1">
      <alignment horizontal="left"/>
    </xf>
    <xf numFmtId="49" fontId="24" fillId="2" borderId="9" xfId="0" applyNumberFormat="1" applyFont="1" applyFill="1" applyBorder="1" applyAlignment="1">
      <alignment horizontal="left" wrapText="1"/>
    </xf>
    <xf numFmtId="49" fontId="24" fillId="2" borderId="10" xfId="0" applyNumberFormat="1" applyFont="1" applyFill="1" applyBorder="1" applyAlignment="1">
      <alignment horizontal="left" wrapText="1"/>
    </xf>
    <xf numFmtId="0" fontId="25" fillId="0" borderId="6" xfId="0" applyFont="1" applyBorder="1" applyAlignment="1">
      <alignment horizontal="left"/>
    </xf>
    <xf numFmtId="0" fontId="25" fillId="0" borderId="7" xfId="0" applyFont="1" applyBorder="1" applyAlignment="1">
      <alignment horizontal="left"/>
    </xf>
    <xf numFmtId="49" fontId="25" fillId="0" borderId="8" xfId="0" applyNumberFormat="1" applyFont="1" applyBorder="1" applyAlignment="1">
      <alignment horizontal="left"/>
    </xf>
    <xf numFmtId="49" fontId="25" fillId="0" borderId="9" xfId="0" applyNumberFormat="1" applyFont="1" applyBorder="1" applyAlignment="1">
      <alignment horizontal="left"/>
    </xf>
    <xf numFmtId="49" fontId="25" fillId="0" borderId="10" xfId="0" applyNumberFormat="1" applyFont="1" applyBorder="1" applyAlignment="1">
      <alignment horizontal="left"/>
    </xf>
    <xf numFmtId="165" fontId="14" fillId="0" borderId="8" xfId="0" applyNumberFormat="1" applyFont="1" applyBorder="1" applyAlignment="1">
      <alignment horizontal="right"/>
    </xf>
    <xf numFmtId="165" fontId="14" fillId="0" borderId="10" xfId="0" applyNumberFormat="1" applyFont="1" applyBorder="1" applyAlignment="1">
      <alignment horizontal="right"/>
    </xf>
    <xf numFmtId="4" fontId="0" fillId="0" borderId="3" xfId="0" applyNumberFormat="1" applyBorder="1"/>
    <xf numFmtId="0" fontId="0" fillId="0" borderId="18" xfId="0" applyBorder="1"/>
    <xf numFmtId="4" fontId="0" fillId="0" borderId="22" xfId="0" applyNumberFormat="1" applyBorder="1"/>
    <xf numFmtId="0" fontId="0" fillId="0" borderId="21" xfId="0" applyBorder="1"/>
    <xf numFmtId="4" fontId="22" fillId="0" borderId="22" xfId="0" applyNumberFormat="1" applyFont="1" applyBorder="1"/>
    <xf numFmtId="0" fontId="22" fillId="0" borderId="21" xfId="0" applyFont="1" applyBorder="1"/>
    <xf numFmtId="0" fontId="0" fillId="0" borderId="24" xfId="0" applyBorder="1" applyAlignment="1">
      <alignment horizontal="center" shrinkToFit="1"/>
    </xf>
    <xf numFmtId="0" fontId="0" fillId="0" borderId="25" xfId="0" applyBorder="1" applyAlignment="1">
      <alignment horizontal="center" shrinkToFit="1"/>
    </xf>
    <xf numFmtId="0" fontId="14" fillId="0" borderId="17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165" fontId="14" fillId="0" borderId="36" xfId="0" applyNumberFormat="1" applyFont="1" applyBorder="1" applyAlignment="1">
      <alignment horizontal="right"/>
    </xf>
    <xf numFmtId="165" fontId="14" fillId="0" borderId="37" xfId="0" applyNumberFormat="1" applyFont="1" applyBorder="1" applyAlignment="1">
      <alignment horizontal="right"/>
    </xf>
    <xf numFmtId="165" fontId="0" fillId="0" borderId="36" xfId="0" applyNumberFormat="1" applyBorder="1" applyAlignment="1">
      <alignment horizontal="right"/>
    </xf>
    <xf numFmtId="165" fontId="0" fillId="0" borderId="37" xfId="0" applyNumberFormat="1" applyBorder="1" applyAlignment="1">
      <alignment horizontal="right"/>
    </xf>
    <xf numFmtId="165" fontId="26" fillId="3" borderId="39" xfId="0" applyNumberFormat="1" applyFont="1" applyFill="1" applyBorder="1" applyAlignment="1">
      <alignment horizontal="right"/>
    </xf>
    <xf numFmtId="165" fontId="26" fillId="3" borderId="16" xfId="0" applyNumberFormat="1" applyFont="1" applyFill="1" applyBorder="1" applyAlignment="1">
      <alignment horizontal="right"/>
    </xf>
    <xf numFmtId="0" fontId="20" fillId="0" borderId="0" xfId="0" applyFont="1" applyAlignment="1">
      <alignment horizontal="left" vertical="top" wrapText="1"/>
    </xf>
  </cellXfs>
  <cellStyles count="1068">
    <cellStyle name="_List1" xfId="611"/>
    <cellStyle name="20 % – Zvýraznění1" xfId="547"/>
    <cellStyle name="20 % – Zvýraznění1 2" xfId="612"/>
    <cellStyle name="20 % – Zvýraznění1 3" xfId="897"/>
    <cellStyle name="20 % – Zvýraznění1 3 2" xfId="1032"/>
    <cellStyle name="20 % – Zvýraznění1 4" xfId="837"/>
    <cellStyle name="20 % – Zvýraznění1 4 2" xfId="992"/>
    <cellStyle name="20 % – Zvýraznění1 5" xfId="957"/>
    <cellStyle name="20 % – Zvýraznění2" xfId="551"/>
    <cellStyle name="20 % – Zvýraznění2 2" xfId="613"/>
    <cellStyle name="20 % – Zvýraznění2 3" xfId="899"/>
    <cellStyle name="20 % – Zvýraznění2 3 2" xfId="1034"/>
    <cellStyle name="20 % – Zvýraznění2 4" xfId="872"/>
    <cellStyle name="20 % – Zvýraznění2 4 2" xfId="1007"/>
    <cellStyle name="20 % – Zvýraznění2 5" xfId="959"/>
    <cellStyle name="20 % – Zvýraznění3" xfId="555"/>
    <cellStyle name="20 % – Zvýraznění3 2" xfId="614"/>
    <cellStyle name="20 % – Zvýraznění3 3" xfId="901"/>
    <cellStyle name="20 % – Zvýraznění3 3 2" xfId="1036"/>
    <cellStyle name="20 % – Zvýraznění3 4" xfId="870"/>
    <cellStyle name="20 % – Zvýraznění3 4 2" xfId="1005"/>
    <cellStyle name="20 % – Zvýraznění3 5" xfId="961"/>
    <cellStyle name="20 % – Zvýraznění4" xfId="559"/>
    <cellStyle name="20 % – Zvýraznění4 2" xfId="615"/>
    <cellStyle name="20 % – Zvýraznění4 3" xfId="903"/>
    <cellStyle name="20 % – Zvýraznění4 3 2" xfId="1038"/>
    <cellStyle name="20 % – Zvýraznění4 4" xfId="868"/>
    <cellStyle name="20 % – Zvýraznění4 4 2" xfId="1003"/>
    <cellStyle name="20 % – Zvýraznění4 5" xfId="963"/>
    <cellStyle name="20 % – Zvýraznění5" xfId="563"/>
    <cellStyle name="20 % – Zvýraznění5 2" xfId="616"/>
    <cellStyle name="20 % – Zvýraznění5 3" xfId="905"/>
    <cellStyle name="20 % – Zvýraznění5 3 2" xfId="1040"/>
    <cellStyle name="20 % – Zvýraznění5 4" xfId="866"/>
    <cellStyle name="20 % – Zvýraznění5 4 2" xfId="1001"/>
    <cellStyle name="20 % – Zvýraznění5 5" xfId="965"/>
    <cellStyle name="20 % – Zvýraznění6" xfId="567"/>
    <cellStyle name="20 % – Zvýraznění6 2" xfId="617"/>
    <cellStyle name="20 % – Zvýraznění6 3" xfId="907"/>
    <cellStyle name="20 % – Zvýraznění6 3 2" xfId="1042"/>
    <cellStyle name="20 % – Zvýraznění6 4" xfId="864"/>
    <cellStyle name="20 % – Zvýraznění6 4 2" xfId="999"/>
    <cellStyle name="20 % – Zvýraznění6 5" xfId="967"/>
    <cellStyle name="20% - Accent1" xfId="618"/>
    <cellStyle name="20% - Accent2" xfId="619"/>
    <cellStyle name="20% - Accent3" xfId="620"/>
    <cellStyle name="20% - Accent4" xfId="621"/>
    <cellStyle name="20% - Accent5" xfId="622"/>
    <cellStyle name="20% - Accent6" xfId="623"/>
    <cellStyle name="40 % – Zvýraznění1" xfId="548"/>
    <cellStyle name="40 % – Zvýraznění1 2" xfId="624"/>
    <cellStyle name="40 % – Zvýraznění1 3" xfId="898"/>
    <cellStyle name="40 % – Zvýraznění1 3 2" xfId="1033"/>
    <cellStyle name="40 % – Zvýraznění1 4" xfId="873"/>
    <cellStyle name="40 % – Zvýraznění1 4 2" xfId="1008"/>
    <cellStyle name="40 % – Zvýraznění1 5" xfId="958"/>
    <cellStyle name="40 % – Zvýraznění2" xfId="552"/>
    <cellStyle name="40 % – Zvýraznění2 2" xfId="625"/>
    <cellStyle name="40 % – Zvýraznění2 3" xfId="900"/>
    <cellStyle name="40 % – Zvýraznění2 3 2" xfId="1035"/>
    <cellStyle name="40 % – Zvýraznění2 4" xfId="871"/>
    <cellStyle name="40 % – Zvýraznění2 4 2" xfId="1006"/>
    <cellStyle name="40 % – Zvýraznění2 5" xfId="960"/>
    <cellStyle name="40 % – Zvýraznění3" xfId="556"/>
    <cellStyle name="40 % – Zvýraznění3 2" xfId="626"/>
    <cellStyle name="40 % – Zvýraznění3 3" xfId="902"/>
    <cellStyle name="40 % – Zvýraznění3 3 2" xfId="1037"/>
    <cellStyle name="40 % – Zvýraznění3 4" xfId="869"/>
    <cellStyle name="40 % – Zvýraznění3 4 2" xfId="1004"/>
    <cellStyle name="40 % – Zvýraznění3 5" xfId="962"/>
    <cellStyle name="40 % – Zvýraznění4" xfId="560"/>
    <cellStyle name="40 % – Zvýraznění4 2" xfId="627"/>
    <cellStyle name="40 % – Zvýraznění4 3" xfId="904"/>
    <cellStyle name="40 % – Zvýraznění4 3 2" xfId="1039"/>
    <cellStyle name="40 % – Zvýraznění4 4" xfId="867"/>
    <cellStyle name="40 % – Zvýraznění4 4 2" xfId="1002"/>
    <cellStyle name="40 % – Zvýraznění4 5" xfId="964"/>
    <cellStyle name="40 % – Zvýraznění5" xfId="564"/>
    <cellStyle name="40 % – Zvýraznění5 2" xfId="628"/>
    <cellStyle name="40 % – Zvýraznění5 3" xfId="906"/>
    <cellStyle name="40 % – Zvýraznění5 3 2" xfId="1041"/>
    <cellStyle name="40 % – Zvýraznění5 4" xfId="865"/>
    <cellStyle name="40 % – Zvýraznění5 4 2" xfId="1000"/>
    <cellStyle name="40 % – Zvýraznění5 5" xfId="966"/>
    <cellStyle name="40 % – Zvýraznění6" xfId="568"/>
    <cellStyle name="40 % – Zvýraznění6 2" xfId="629"/>
    <cellStyle name="40 % – Zvýraznění6 3" xfId="908"/>
    <cellStyle name="40 % – Zvýraznění6 3 2" xfId="1043"/>
    <cellStyle name="40 % – Zvýraznění6 4" xfId="863"/>
    <cellStyle name="40 % – Zvýraznění6 4 2" xfId="998"/>
    <cellStyle name="40 % – Zvýraznění6 5" xfId="968"/>
    <cellStyle name="40% - Accent1" xfId="630"/>
    <cellStyle name="40% - Accent2" xfId="631"/>
    <cellStyle name="40% - Accent3" xfId="632"/>
    <cellStyle name="40% - Accent4" xfId="633"/>
    <cellStyle name="40% - Accent5" xfId="634"/>
    <cellStyle name="40% - Accent6" xfId="635"/>
    <cellStyle name="60 % – Zvýraznění1" xfId="549" builtinId="32" customBuiltin="1"/>
    <cellStyle name="60 % – Zvýraznění1 2" xfId="636"/>
    <cellStyle name="60 % – Zvýraznění2" xfId="553" builtinId="36" customBuiltin="1"/>
    <cellStyle name="60 % – Zvýraznění2 2" xfId="637"/>
    <cellStyle name="60 % – Zvýraznění3" xfId="557" builtinId="40" customBuiltin="1"/>
    <cellStyle name="60 % – Zvýraznění3 2" xfId="638"/>
    <cellStyle name="60 % – Zvýraznění4" xfId="561" builtinId="44" customBuiltin="1"/>
    <cellStyle name="60 % – Zvýraznění4 2" xfId="639"/>
    <cellStyle name="60 % – Zvýraznění5" xfId="565" builtinId="48" customBuiltin="1"/>
    <cellStyle name="60 % – Zvýraznění5 2" xfId="640"/>
    <cellStyle name="60 % – Zvýraznění6" xfId="569" builtinId="52" customBuiltin="1"/>
    <cellStyle name="60 % – Zvýraznění6 2" xfId="641"/>
    <cellStyle name="60% - Accent1" xfId="642"/>
    <cellStyle name="60% - Accent2" xfId="643"/>
    <cellStyle name="60% - Accent3" xfId="644"/>
    <cellStyle name="60% - Accent4" xfId="645"/>
    <cellStyle name="60% - Accent5" xfId="646"/>
    <cellStyle name="60% - Accent6" xfId="647"/>
    <cellStyle name="Accent1" xfId="648"/>
    <cellStyle name="Accent2" xfId="649"/>
    <cellStyle name="Accent3" xfId="650"/>
    <cellStyle name="Accent4" xfId="651"/>
    <cellStyle name="Accent5" xfId="652"/>
    <cellStyle name="Accent6" xfId="653"/>
    <cellStyle name="Bad" xfId="654"/>
    <cellStyle name="blokcen" xfId="655"/>
    <cellStyle name="Calculation" xfId="656"/>
    <cellStyle name="Celkem" xfId="545" builtinId="25" customBuiltin="1"/>
    <cellStyle name="Celkem 2" xfId="657"/>
    <cellStyle name="Čárka 2" xfId="5"/>
    <cellStyle name="Čárka 2 2" xfId="811"/>
    <cellStyle name="Čárka 3" xfId="2"/>
    <cellStyle name="Čárka 4" xfId="810"/>
    <cellStyle name="čárky 2" xfId="658"/>
    <cellStyle name="čárky 3" xfId="659"/>
    <cellStyle name="Excel Built-in Normal" xfId="14"/>
    <cellStyle name="Explanatory Text" xfId="660"/>
    <cellStyle name="Good" xfId="661"/>
    <cellStyle name="Heading 1" xfId="662"/>
    <cellStyle name="Heading 2" xfId="663"/>
    <cellStyle name="Heading 3" xfId="664"/>
    <cellStyle name="Heading 4" xfId="665"/>
    <cellStyle name="Hypertextový odkaz 2" xfId="570"/>
    <cellStyle name="Check Cell" xfId="666"/>
    <cellStyle name="Chybně" xfId="536" builtinId="27" customBuiltin="1"/>
    <cellStyle name="Chybně 2" xfId="667"/>
    <cellStyle name="Input" xfId="668"/>
    <cellStyle name="Kontrolní buňka" xfId="542" builtinId="23" customBuiltin="1"/>
    <cellStyle name="Kontrolní buňka 2" xfId="669"/>
    <cellStyle name="Linked Cell" xfId="670"/>
    <cellStyle name="Nadpis 1" xfId="531" builtinId="16" customBuiltin="1"/>
    <cellStyle name="Nadpis 1 2" xfId="671"/>
    <cellStyle name="Nadpis 2" xfId="532" builtinId="17" customBuiltin="1"/>
    <cellStyle name="Nadpis 2 2" xfId="672"/>
    <cellStyle name="Nadpis 3" xfId="533" builtinId="18" customBuiltin="1"/>
    <cellStyle name="Nadpis 3 2" xfId="673"/>
    <cellStyle name="Nadpis 4" xfId="534" builtinId="19" customBuiltin="1"/>
    <cellStyle name="Nadpis 4 2" xfId="674"/>
    <cellStyle name="Název" xfId="530" builtinId="15" customBuiltin="1"/>
    <cellStyle name="Název 2" xfId="675"/>
    <cellStyle name="nazev_skup" xfId="676"/>
    <cellStyle name="Neutral" xfId="677"/>
    <cellStyle name="Neutrální" xfId="537" builtinId="28" customBuiltin="1"/>
    <cellStyle name="Neutrální 2" xfId="678"/>
    <cellStyle name="Normální" xfId="0" builtinId="0"/>
    <cellStyle name="normální 10" xfId="13"/>
    <cellStyle name="normální 10 2" xfId="29"/>
    <cellStyle name="normální 10 3" xfId="34"/>
    <cellStyle name="normální 10 4" xfId="39"/>
    <cellStyle name="Normální 100" xfId="131"/>
    <cellStyle name="Normální 101" xfId="132"/>
    <cellStyle name="Normální 102" xfId="133"/>
    <cellStyle name="Normální 103" xfId="134"/>
    <cellStyle name="Normální 104" xfId="135"/>
    <cellStyle name="Normální 105" xfId="136"/>
    <cellStyle name="Normální 106" xfId="137"/>
    <cellStyle name="Normální 107" xfId="138"/>
    <cellStyle name="Normální 108" xfId="139"/>
    <cellStyle name="Normální 109" xfId="140"/>
    <cellStyle name="normální 11" xfId="16"/>
    <cellStyle name="Normální 110" xfId="141"/>
    <cellStyle name="Normální 111" xfId="142"/>
    <cellStyle name="Normální 112" xfId="143"/>
    <cellStyle name="Normální 113" xfId="144"/>
    <cellStyle name="Normální 114" xfId="145"/>
    <cellStyle name="Normální 115" xfId="146"/>
    <cellStyle name="Normální 116" xfId="147"/>
    <cellStyle name="Normální 117" xfId="148"/>
    <cellStyle name="Normální 118" xfId="149"/>
    <cellStyle name="Normální 119" xfId="150"/>
    <cellStyle name="Normální 12" xfId="41"/>
    <cellStyle name="Normální 12 2" xfId="286"/>
    <cellStyle name="Normální 12 2 2" xfId="878"/>
    <cellStyle name="Normální 12 2 2 2" xfId="1013"/>
    <cellStyle name="Normální 12 2 3" xfId="887"/>
    <cellStyle name="Normální 12 2 3 2" xfId="1022"/>
    <cellStyle name="Normální 12 2 4" xfId="948"/>
    <cellStyle name="Normální 12 2_Položky" xfId="910"/>
    <cellStyle name="Normální 12 3" xfId="295"/>
    <cellStyle name="Normální 12 3 2" xfId="884"/>
    <cellStyle name="Normální 12 3 2 2" xfId="1019"/>
    <cellStyle name="Normální 12 3 3" xfId="889"/>
    <cellStyle name="Normální 12 3 3 2" xfId="1024"/>
    <cellStyle name="Normální 12 3 4" xfId="954"/>
    <cellStyle name="Normální 12 3_Položky" xfId="859"/>
    <cellStyle name="Normální 12 4" xfId="816"/>
    <cellStyle name="Normální 12 4 2" xfId="923"/>
    <cellStyle name="Normální 12 4 2 2" xfId="1056"/>
    <cellStyle name="Normální 12 4 3" xfId="930"/>
    <cellStyle name="Normální 12 4 3 2" xfId="1062"/>
    <cellStyle name="Normální 12 4 4" xfId="982"/>
    <cellStyle name="Normální 12 4_Položky" xfId="858"/>
    <cellStyle name="Normální 12 5" xfId="835"/>
    <cellStyle name="Normální 12 5 2" xfId="990"/>
    <cellStyle name="Normální 12 6" xfId="916"/>
    <cellStyle name="Normální 12 6 2" xfId="1049"/>
    <cellStyle name="Normální 12 7" xfId="942"/>
    <cellStyle name="Normální 12_Položky" xfId="913"/>
    <cellStyle name="Normální 120" xfId="151"/>
    <cellStyle name="Normální 121" xfId="152"/>
    <cellStyle name="Normální 122" xfId="153"/>
    <cellStyle name="Normální 123" xfId="154"/>
    <cellStyle name="Normální 124" xfId="155"/>
    <cellStyle name="Normální 125" xfId="156"/>
    <cellStyle name="Normální 126" xfId="157"/>
    <cellStyle name="Normální 127" xfId="158"/>
    <cellStyle name="Normální 128" xfId="159"/>
    <cellStyle name="Normální 129" xfId="160"/>
    <cellStyle name="Normální 13" xfId="43"/>
    <cellStyle name="Normální 13 2" xfId="818"/>
    <cellStyle name="Normální 13 2 2" xfId="925"/>
    <cellStyle name="Normální 13 2 3" xfId="932"/>
    <cellStyle name="Normální 13 2_Položky" xfId="857"/>
    <cellStyle name="Normální 130" xfId="161"/>
    <cellStyle name="Normální 131" xfId="162"/>
    <cellStyle name="Normální 132" xfId="163"/>
    <cellStyle name="Normální 133" xfId="164"/>
    <cellStyle name="Normální 134" xfId="165"/>
    <cellStyle name="Normální 135" xfId="166"/>
    <cellStyle name="Normální 136" xfId="167"/>
    <cellStyle name="Normální 137" xfId="168"/>
    <cellStyle name="Normální 138" xfId="169"/>
    <cellStyle name="Normální 139" xfId="170"/>
    <cellStyle name="Normální 14" xfId="1"/>
    <cellStyle name="Normální 140" xfId="171"/>
    <cellStyle name="Normální 141" xfId="172"/>
    <cellStyle name="Normální 142" xfId="173"/>
    <cellStyle name="Normální 143" xfId="174"/>
    <cellStyle name="Normální 144" xfId="175"/>
    <cellStyle name="Normální 145" xfId="176"/>
    <cellStyle name="Normální 146" xfId="177"/>
    <cellStyle name="Normální 147" xfId="178"/>
    <cellStyle name="Normální 148" xfId="179"/>
    <cellStyle name="Normální 149" xfId="180"/>
    <cellStyle name="Normální 15" xfId="46"/>
    <cellStyle name="Normální 150" xfId="181"/>
    <cellStyle name="Normální 151" xfId="182"/>
    <cellStyle name="Normální 152" xfId="183"/>
    <cellStyle name="Normální 153" xfId="184"/>
    <cellStyle name="Normální 154" xfId="185"/>
    <cellStyle name="Normální 155" xfId="186"/>
    <cellStyle name="Normální 156" xfId="187"/>
    <cellStyle name="Normální 157" xfId="188"/>
    <cellStyle name="Normální 158" xfId="189"/>
    <cellStyle name="Normální 159" xfId="190"/>
    <cellStyle name="Normální 16" xfId="47"/>
    <cellStyle name="Normální 160" xfId="191"/>
    <cellStyle name="Normální 161" xfId="192"/>
    <cellStyle name="Normální 162" xfId="193"/>
    <cellStyle name="Normální 163" xfId="194"/>
    <cellStyle name="Normální 164" xfId="195"/>
    <cellStyle name="Normální 165" xfId="196"/>
    <cellStyle name="Normální 166" xfId="197"/>
    <cellStyle name="Normální 167" xfId="198"/>
    <cellStyle name="Normální 168" xfId="199"/>
    <cellStyle name="Normální 169" xfId="200"/>
    <cellStyle name="Normální 17" xfId="48"/>
    <cellStyle name="Normální 170" xfId="201"/>
    <cellStyle name="Normální 171" xfId="202"/>
    <cellStyle name="Normální 172" xfId="203"/>
    <cellStyle name="Normální 173" xfId="204"/>
    <cellStyle name="Normální 174" xfId="205"/>
    <cellStyle name="Normální 175" xfId="206"/>
    <cellStyle name="Normální 176" xfId="207"/>
    <cellStyle name="Normální 177" xfId="208"/>
    <cellStyle name="Normální 178" xfId="209"/>
    <cellStyle name="Normální 179" xfId="210"/>
    <cellStyle name="Normální 18" xfId="49"/>
    <cellStyle name="Normální 180" xfId="211"/>
    <cellStyle name="Normální 181" xfId="214"/>
    <cellStyle name="Normální 182" xfId="213"/>
    <cellStyle name="Normální 183" xfId="212"/>
    <cellStyle name="Normální 184" xfId="215"/>
    <cellStyle name="Normální 185" xfId="216"/>
    <cellStyle name="Normální 186" xfId="217"/>
    <cellStyle name="Normální 187" xfId="218"/>
    <cellStyle name="Normální 188" xfId="219"/>
    <cellStyle name="Normální 189" xfId="220"/>
    <cellStyle name="Normální 19" xfId="50"/>
    <cellStyle name="Normální 190" xfId="221"/>
    <cellStyle name="Normální 191" xfId="222"/>
    <cellStyle name="Normální 192" xfId="223"/>
    <cellStyle name="Normální 193" xfId="224"/>
    <cellStyle name="Normální 194" xfId="225"/>
    <cellStyle name="Normální 195" xfId="226"/>
    <cellStyle name="Normální 196" xfId="227"/>
    <cellStyle name="Normální 197" xfId="228"/>
    <cellStyle name="Normální 198" xfId="229"/>
    <cellStyle name="Normální 199" xfId="230"/>
    <cellStyle name="Normální 2" xfId="4"/>
    <cellStyle name="Normální 2 2" xfId="15"/>
    <cellStyle name="normální 2 2 10" xfId="824"/>
    <cellStyle name="Normální 2 2 2" xfId="19"/>
    <cellStyle name="Normální 2 2 3" xfId="45"/>
    <cellStyle name="normální 2 2 4" xfId="679"/>
    <cellStyle name="normální 2 2 5" xfId="708"/>
    <cellStyle name="normální 2 2 6" xfId="706"/>
    <cellStyle name="normální 2 2 7" xfId="822"/>
    <cellStyle name="normální 2 2 8" xfId="821"/>
    <cellStyle name="normální 2 2 9" xfId="820"/>
    <cellStyle name="Normální 2 3" xfId="17"/>
    <cellStyle name="Normální 2 4" xfId="1065"/>
    <cellStyle name="Normální 20" xfId="51"/>
    <cellStyle name="Normální 200" xfId="231"/>
    <cellStyle name="Normální 201" xfId="232"/>
    <cellStyle name="Normální 202" xfId="233"/>
    <cellStyle name="Normální 203" xfId="234"/>
    <cellStyle name="Normální 204" xfId="235"/>
    <cellStyle name="Normální 205" xfId="236"/>
    <cellStyle name="Normální 206" xfId="237"/>
    <cellStyle name="Normální 207" xfId="238"/>
    <cellStyle name="Normální 208" xfId="239"/>
    <cellStyle name="Normální 209" xfId="240"/>
    <cellStyle name="Normální 21" xfId="54"/>
    <cellStyle name="Normální 210" xfId="241"/>
    <cellStyle name="Normální 211" xfId="242"/>
    <cellStyle name="Normální 212" xfId="243"/>
    <cellStyle name="Normální 213" xfId="244"/>
    <cellStyle name="Normální 214" xfId="245"/>
    <cellStyle name="Normální 215" xfId="246"/>
    <cellStyle name="Normální 216" xfId="247"/>
    <cellStyle name="Normální 217" xfId="248"/>
    <cellStyle name="Normální 218" xfId="249"/>
    <cellStyle name="Normální 219" xfId="250"/>
    <cellStyle name="Normální 22" xfId="55"/>
    <cellStyle name="Normální 220" xfId="251"/>
    <cellStyle name="Normální 221" xfId="252"/>
    <cellStyle name="Normální 222" xfId="253"/>
    <cellStyle name="Normální 223" xfId="254"/>
    <cellStyle name="Normální 224" xfId="255"/>
    <cellStyle name="Normální 225" xfId="256"/>
    <cellStyle name="Normální 226" xfId="257"/>
    <cellStyle name="Normální 227" xfId="258"/>
    <cellStyle name="Normální 228" xfId="259"/>
    <cellStyle name="Normální 229" xfId="260"/>
    <cellStyle name="Normální 23" xfId="56"/>
    <cellStyle name="Normální 230" xfId="261"/>
    <cellStyle name="Normální 231" xfId="262"/>
    <cellStyle name="Normální 232" xfId="263"/>
    <cellStyle name="Normální 233" xfId="264"/>
    <cellStyle name="Normální 234" xfId="265"/>
    <cellStyle name="Normální 235" xfId="266"/>
    <cellStyle name="Normální 236" xfId="267"/>
    <cellStyle name="Normální 237" xfId="268"/>
    <cellStyle name="Normální 238" xfId="269"/>
    <cellStyle name="Normální 239" xfId="270"/>
    <cellStyle name="Normální 24" xfId="57"/>
    <cellStyle name="Normální 240" xfId="271"/>
    <cellStyle name="Normální 241" xfId="272"/>
    <cellStyle name="Normální 242" xfId="273"/>
    <cellStyle name="Normální 243" xfId="274"/>
    <cellStyle name="Normální 244" xfId="275"/>
    <cellStyle name="Normální 245" xfId="276"/>
    <cellStyle name="Normální 246" xfId="277"/>
    <cellStyle name="Normální 247" xfId="278"/>
    <cellStyle name="Normální 248" xfId="279"/>
    <cellStyle name="Normální 249" xfId="280"/>
    <cellStyle name="Normální 25" xfId="52"/>
    <cellStyle name="Normální 250" xfId="281"/>
    <cellStyle name="Normální 251" xfId="288"/>
    <cellStyle name="Normální 252" xfId="289"/>
    <cellStyle name="Normální 253" xfId="297"/>
    <cellStyle name="Normální 254" xfId="294"/>
    <cellStyle name="Normální 255" xfId="298"/>
    <cellStyle name="Normální 256" xfId="299"/>
    <cellStyle name="Normální 257" xfId="300"/>
    <cellStyle name="Normální 258" xfId="301"/>
    <cellStyle name="Normální 259" xfId="302"/>
    <cellStyle name="Normální 26" xfId="53"/>
    <cellStyle name="Normální 260" xfId="303"/>
    <cellStyle name="Normální 261" xfId="304"/>
    <cellStyle name="Normální 262" xfId="305"/>
    <cellStyle name="Normální 263" xfId="306"/>
    <cellStyle name="Normální 264" xfId="307"/>
    <cellStyle name="Normální 265" xfId="308"/>
    <cellStyle name="Normální 266" xfId="309"/>
    <cellStyle name="Normální 267" xfId="310"/>
    <cellStyle name="Normální 268" xfId="311"/>
    <cellStyle name="Normální 269" xfId="312"/>
    <cellStyle name="Normální 27" xfId="58"/>
    <cellStyle name="Normální 270" xfId="313"/>
    <cellStyle name="Normální 271" xfId="314"/>
    <cellStyle name="Normální 272" xfId="315"/>
    <cellStyle name="Normální 273" xfId="316"/>
    <cellStyle name="Normální 274" xfId="317"/>
    <cellStyle name="Normální 275" xfId="318"/>
    <cellStyle name="Normální 276" xfId="319"/>
    <cellStyle name="Normální 277" xfId="320"/>
    <cellStyle name="Normální 278" xfId="321"/>
    <cellStyle name="Normální 279" xfId="322"/>
    <cellStyle name="Normální 28" xfId="61"/>
    <cellStyle name="Normální 280" xfId="323"/>
    <cellStyle name="Normální 281" xfId="324"/>
    <cellStyle name="Normální 282" xfId="325"/>
    <cellStyle name="Normální 283" xfId="326"/>
    <cellStyle name="Normální 284" xfId="327"/>
    <cellStyle name="Normální 285" xfId="328"/>
    <cellStyle name="Normální 286" xfId="329"/>
    <cellStyle name="Normální 287" xfId="330"/>
    <cellStyle name="Normální 288" xfId="331"/>
    <cellStyle name="Normální 289" xfId="332"/>
    <cellStyle name="Normální 29" xfId="62"/>
    <cellStyle name="Normální 290" xfId="333"/>
    <cellStyle name="Normální 291" xfId="334"/>
    <cellStyle name="Normální 292" xfId="335"/>
    <cellStyle name="Normální 293" xfId="336"/>
    <cellStyle name="Normální 294" xfId="337"/>
    <cellStyle name="Normální 295" xfId="338"/>
    <cellStyle name="Normální 296" xfId="339"/>
    <cellStyle name="Normální 297" xfId="340"/>
    <cellStyle name="Normální 298" xfId="341"/>
    <cellStyle name="Normální 299" xfId="342"/>
    <cellStyle name="Normální 3" xfId="7"/>
    <cellStyle name="normální 3 10" xfId="709"/>
    <cellStyle name="Normální 3 11" xfId="812"/>
    <cellStyle name="Normální 3 11 2" xfId="919"/>
    <cellStyle name="Normální 3 11 2 2" xfId="1052"/>
    <cellStyle name="Normální 3 11 3" xfId="926"/>
    <cellStyle name="Normální 3 11 3 2" xfId="1058"/>
    <cellStyle name="Normální 3 11 4" xfId="978"/>
    <cellStyle name="Normální 3 11_Položky" xfId="855"/>
    <cellStyle name="Normální 3 12" xfId="825"/>
    <cellStyle name="Normální 3 12 2" xfId="986"/>
    <cellStyle name="Normální 3 13" xfId="839"/>
    <cellStyle name="Normální 3 13 2" xfId="994"/>
    <cellStyle name="Normální 3 14" xfId="938"/>
    <cellStyle name="Normální 3 2" xfId="23"/>
    <cellStyle name="Normální 3 2 2" xfId="283"/>
    <cellStyle name="Normální 3 2 2 2" xfId="875"/>
    <cellStyle name="Normální 3 2 2 2 2" xfId="1010"/>
    <cellStyle name="Normální 3 2 2 3" xfId="895"/>
    <cellStyle name="Normální 3 2 2 3 2" xfId="1030"/>
    <cellStyle name="Normální 3 2 2 4" xfId="945"/>
    <cellStyle name="Normální 3 2 2_Položky" xfId="853"/>
    <cellStyle name="Normální 3 2 3" xfId="291"/>
    <cellStyle name="Normální 3 2 3 2" xfId="881"/>
    <cellStyle name="Normální 3 2 3 2 2" xfId="1016"/>
    <cellStyle name="Normální 3 2 3 3" xfId="838"/>
    <cellStyle name="Normální 3 2 3 3 2" xfId="993"/>
    <cellStyle name="Normální 3 2 3 4" xfId="951"/>
    <cellStyle name="Normální 3 2 3_Položky" xfId="852"/>
    <cellStyle name="Normální 3 2 4" xfId="813"/>
    <cellStyle name="Normální 3 2 4 2" xfId="920"/>
    <cellStyle name="Normální 3 2 4 2 2" xfId="1053"/>
    <cellStyle name="Normální 3 2 4 3" xfId="927"/>
    <cellStyle name="Normální 3 2 4 3 2" xfId="1059"/>
    <cellStyle name="Normální 3 2 4 4" xfId="979"/>
    <cellStyle name="Normální 3 2 4_Položky" xfId="851"/>
    <cellStyle name="Normální 3 2 5" xfId="827"/>
    <cellStyle name="Normální 3 2 5 2" xfId="987"/>
    <cellStyle name="Normální 3 2 6" xfId="918"/>
    <cellStyle name="Normální 3 2 6 2" xfId="1051"/>
    <cellStyle name="Normální 3 2 7" xfId="939"/>
    <cellStyle name="Normální 3 2_Položky" xfId="854"/>
    <cellStyle name="Normální 3 3" xfId="30"/>
    <cellStyle name="Normální 3 3 2" xfId="284"/>
    <cellStyle name="Normální 3 3 2 2" xfId="876"/>
    <cellStyle name="Normální 3 3 2 2 2" xfId="1011"/>
    <cellStyle name="Normální 3 3 2 3" xfId="894"/>
    <cellStyle name="Normální 3 3 2 3 2" xfId="1029"/>
    <cellStyle name="Normální 3 3 2 4" xfId="946"/>
    <cellStyle name="Normální 3 3 2_Položky" xfId="834"/>
    <cellStyle name="Normální 3 3 3" xfId="292"/>
    <cellStyle name="Normální 3 3 3 2" xfId="882"/>
    <cellStyle name="Normální 3 3 3 2 2" xfId="1017"/>
    <cellStyle name="Normální 3 3 3 3" xfId="891"/>
    <cellStyle name="Normální 3 3 3 3 2" xfId="1026"/>
    <cellStyle name="Normální 3 3 3 4" xfId="952"/>
    <cellStyle name="Normální 3 3 3_Položky" xfId="831"/>
    <cellStyle name="Normální 3 3 4" xfId="814"/>
    <cellStyle name="Normální 3 3 4 2" xfId="921"/>
    <cellStyle name="Normální 3 3 4 2 2" xfId="1054"/>
    <cellStyle name="Normální 3 3 4 3" xfId="928"/>
    <cellStyle name="Normální 3 3 4 3 2" xfId="1060"/>
    <cellStyle name="Normální 3 3 4 4" xfId="980"/>
    <cellStyle name="Normální 3 3 4_Položky" xfId="828"/>
    <cellStyle name="Normální 3 3 5" xfId="829"/>
    <cellStyle name="Normální 3 3 5 2" xfId="988"/>
    <cellStyle name="Normální 3 3 6" xfId="917"/>
    <cellStyle name="Normální 3 3 6 2" xfId="1050"/>
    <cellStyle name="Normální 3 3 7" xfId="940"/>
    <cellStyle name="Normální 3 3_Položky" xfId="850"/>
    <cellStyle name="Normální 3 4" xfId="35"/>
    <cellStyle name="Normální 3 4 2" xfId="285"/>
    <cellStyle name="Normální 3 4 2 2" xfId="877"/>
    <cellStyle name="Normální 3 4 2 2 2" xfId="1012"/>
    <cellStyle name="Normální 3 4 2 3" xfId="886"/>
    <cellStyle name="Normální 3 4 2 3 2" xfId="1021"/>
    <cellStyle name="Normální 3 4 2 4" xfId="947"/>
    <cellStyle name="Normální 3 4 2_Položky" xfId="849"/>
    <cellStyle name="Normální 3 4 3" xfId="293"/>
    <cellStyle name="Normální 3 4 3 2" xfId="883"/>
    <cellStyle name="Normální 3 4 3 2 2" xfId="1018"/>
    <cellStyle name="Normální 3 4 3 3" xfId="890"/>
    <cellStyle name="Normální 3 4 3 3 2" xfId="1025"/>
    <cellStyle name="Normální 3 4 3 4" xfId="953"/>
    <cellStyle name="Normální 3 4 3_Položky" xfId="848"/>
    <cellStyle name="Normální 3 4 4" xfId="815"/>
    <cellStyle name="Normální 3 4 4 2" xfId="922"/>
    <cellStyle name="Normální 3 4 4 2 2" xfId="1055"/>
    <cellStyle name="Normální 3 4 4 3" xfId="929"/>
    <cellStyle name="Normální 3 4 4 3 2" xfId="1061"/>
    <cellStyle name="Normální 3 4 4 4" xfId="981"/>
    <cellStyle name="Normální 3 4 4_Položky" xfId="847"/>
    <cellStyle name="Normální 3 4 5" xfId="832"/>
    <cellStyle name="Normální 3 4 5 2" xfId="989"/>
    <cellStyle name="Normální 3 4 6" xfId="914"/>
    <cellStyle name="Normální 3 4 6 2" xfId="1047"/>
    <cellStyle name="Normální 3 4 7" xfId="941"/>
    <cellStyle name="Normální 3 4_Položky" xfId="826"/>
    <cellStyle name="Normální 3 5" xfId="40"/>
    <cellStyle name="Normální 3 6" xfId="42"/>
    <cellStyle name="Normální 3 6 2" xfId="287"/>
    <cellStyle name="Normální 3 6 2 2" xfId="879"/>
    <cellStyle name="Normální 3 6 2 2 2" xfId="1014"/>
    <cellStyle name="Normální 3 6 2 3" xfId="893"/>
    <cellStyle name="Normální 3 6 2 3 2" xfId="1028"/>
    <cellStyle name="Normální 3 6 2 4" xfId="949"/>
    <cellStyle name="Normální 3 6 2_Položky" xfId="845"/>
    <cellStyle name="Normální 3 6 3" xfId="296"/>
    <cellStyle name="Normální 3 6 3 2" xfId="885"/>
    <cellStyle name="Normální 3 6 3 2 2" xfId="1020"/>
    <cellStyle name="Normální 3 6 3 3" xfId="888"/>
    <cellStyle name="Normální 3 6 3 3 2" xfId="1023"/>
    <cellStyle name="Normální 3 6 3 4" xfId="955"/>
    <cellStyle name="Normální 3 6 3_Položky" xfId="844"/>
    <cellStyle name="Normální 3 6 4" xfId="817"/>
    <cellStyle name="Normální 3 6 4 2" xfId="924"/>
    <cellStyle name="Normální 3 6 4 2 2" xfId="1057"/>
    <cellStyle name="Normální 3 6 4 3" xfId="931"/>
    <cellStyle name="Normální 3 6 4 3 2" xfId="1063"/>
    <cellStyle name="Normální 3 6 4 4" xfId="983"/>
    <cellStyle name="Normální 3 6 4_Položky" xfId="843"/>
    <cellStyle name="Normální 3 6 5" xfId="819"/>
    <cellStyle name="Normální 3 6 5 2" xfId="823"/>
    <cellStyle name="Normální 3 6 5 2 2" xfId="985"/>
    <cellStyle name="Normální 3 6 5 3" xfId="933"/>
    <cellStyle name="Normální 3 6 5 3 2" xfId="1064"/>
    <cellStyle name="Normální 3 6 5 4" xfId="984"/>
    <cellStyle name="Normální 3 6 5_Položky" xfId="842"/>
    <cellStyle name="Normální 3 6 6" xfId="836"/>
    <cellStyle name="Normální 3 6 6 2" xfId="991"/>
    <cellStyle name="Normální 3 6 7" xfId="915"/>
    <cellStyle name="Normální 3 6 7 2" xfId="1048"/>
    <cellStyle name="Normální 3 6 8" xfId="943"/>
    <cellStyle name="Normální 3 6_Položky" xfId="846"/>
    <cellStyle name="Normální 3 7" xfId="282"/>
    <cellStyle name="Normální 3 7 2" xfId="874"/>
    <cellStyle name="Normální 3 7 2 2" xfId="1009"/>
    <cellStyle name="Normální 3 7 3" xfId="896"/>
    <cellStyle name="Normální 3 7 3 2" xfId="1031"/>
    <cellStyle name="Normální 3 7 4" xfId="944"/>
    <cellStyle name="Normální 3 7_Položky" xfId="841"/>
    <cellStyle name="Normální 3 8" xfId="290"/>
    <cellStyle name="Normální 3 8 2" xfId="880"/>
    <cellStyle name="Normální 3 8 2 2" xfId="1015"/>
    <cellStyle name="Normální 3 8 3" xfId="892"/>
    <cellStyle name="Normální 3 8 3 2" xfId="1027"/>
    <cellStyle name="Normální 3 8 4" xfId="950"/>
    <cellStyle name="Normální 3 8_Položky" xfId="840"/>
    <cellStyle name="normální 3 9" xfId="680"/>
    <cellStyle name="Normální 3_Položky" xfId="856"/>
    <cellStyle name="Normální 30" xfId="63"/>
    <cellStyle name="Normální 300" xfId="343"/>
    <cellStyle name="Normální 301" xfId="344"/>
    <cellStyle name="Normální 302" xfId="345"/>
    <cellStyle name="Normální 303" xfId="346"/>
    <cellStyle name="Normální 304" xfId="347"/>
    <cellStyle name="Normální 305" xfId="348"/>
    <cellStyle name="Normální 306" xfId="349"/>
    <cellStyle name="Normální 307" xfId="350"/>
    <cellStyle name="Normální 308" xfId="351"/>
    <cellStyle name="Normální 309" xfId="352"/>
    <cellStyle name="Normální 31" xfId="64"/>
    <cellStyle name="Normální 310" xfId="353"/>
    <cellStyle name="Normální 311" xfId="354"/>
    <cellStyle name="Normální 312" xfId="355"/>
    <cellStyle name="Normální 313" xfId="356"/>
    <cellStyle name="Normální 314" xfId="357"/>
    <cellStyle name="Normální 315" xfId="358"/>
    <cellStyle name="Normální 316" xfId="359"/>
    <cellStyle name="Normální 317" xfId="360"/>
    <cellStyle name="Normální 318" xfId="361"/>
    <cellStyle name="Normální 319" xfId="362"/>
    <cellStyle name="Normální 32" xfId="59"/>
    <cellStyle name="Normální 320" xfId="363"/>
    <cellStyle name="Normální 321" xfId="364"/>
    <cellStyle name="Normální 322" xfId="365"/>
    <cellStyle name="Normální 323" xfId="366"/>
    <cellStyle name="Normální 324" xfId="367"/>
    <cellStyle name="Normální 325" xfId="368"/>
    <cellStyle name="Normální 326" xfId="369"/>
    <cellStyle name="Normální 327" xfId="370"/>
    <cellStyle name="Normální 328" xfId="371"/>
    <cellStyle name="Normální 329" xfId="372"/>
    <cellStyle name="Normální 33" xfId="60"/>
    <cellStyle name="Normální 330" xfId="373"/>
    <cellStyle name="Normální 331" xfId="374"/>
    <cellStyle name="Normální 332" xfId="375"/>
    <cellStyle name="Normální 333" xfId="376"/>
    <cellStyle name="Normální 334" xfId="377"/>
    <cellStyle name="Normální 335" xfId="378"/>
    <cellStyle name="Normální 336" xfId="379"/>
    <cellStyle name="Normální 337" xfId="380"/>
    <cellStyle name="Normální 338" xfId="381"/>
    <cellStyle name="Normální 339" xfId="382"/>
    <cellStyle name="Normální 34" xfId="65"/>
    <cellStyle name="Normální 340" xfId="383"/>
    <cellStyle name="Normální 341" xfId="384"/>
    <cellStyle name="Normální 342" xfId="385"/>
    <cellStyle name="Normální 343" xfId="386"/>
    <cellStyle name="Normální 344" xfId="387"/>
    <cellStyle name="Normální 345" xfId="390"/>
    <cellStyle name="Normální 346" xfId="391"/>
    <cellStyle name="Normální 347" xfId="392"/>
    <cellStyle name="Normální 348" xfId="393"/>
    <cellStyle name="Normální 349" xfId="394"/>
    <cellStyle name="Normální 35" xfId="66"/>
    <cellStyle name="Normální 350" xfId="395"/>
    <cellStyle name="Normální 351" xfId="396"/>
    <cellStyle name="Normální 352" xfId="397"/>
    <cellStyle name="Normální 353" xfId="398"/>
    <cellStyle name="Normální 354" xfId="399"/>
    <cellStyle name="Normální 355" xfId="400"/>
    <cellStyle name="Normální 356" xfId="401"/>
    <cellStyle name="Normální 357" xfId="402"/>
    <cellStyle name="Normální 358" xfId="403"/>
    <cellStyle name="Normální 359" xfId="389"/>
    <cellStyle name="Normální 36" xfId="67"/>
    <cellStyle name="Normální 360" xfId="388"/>
    <cellStyle name="Normální 361" xfId="406"/>
    <cellStyle name="Normální 362" xfId="407"/>
    <cellStyle name="Normální 363" xfId="408"/>
    <cellStyle name="Normální 364" xfId="409"/>
    <cellStyle name="Normální 365" xfId="410"/>
    <cellStyle name="Normální 366" xfId="411"/>
    <cellStyle name="Normální 367" xfId="412"/>
    <cellStyle name="Normální 368" xfId="413"/>
    <cellStyle name="Normální 369" xfId="414"/>
    <cellStyle name="Normální 37" xfId="70"/>
    <cellStyle name="Normální 370" xfId="415"/>
    <cellStyle name="Normální 371" xfId="416"/>
    <cellStyle name="Normální 372" xfId="417"/>
    <cellStyle name="Normální 373" xfId="418"/>
    <cellStyle name="Normální 374" xfId="419"/>
    <cellStyle name="Normální 375" xfId="420"/>
    <cellStyle name="Normální 376" xfId="421"/>
    <cellStyle name="Normální 377" xfId="422"/>
    <cellStyle name="Normální 378" xfId="423"/>
    <cellStyle name="Normální 379" xfId="424"/>
    <cellStyle name="Normální 38" xfId="71"/>
    <cellStyle name="Normální 380" xfId="425"/>
    <cellStyle name="Normální 381" xfId="426"/>
    <cellStyle name="Normální 382" xfId="427"/>
    <cellStyle name="Normální 383" xfId="428"/>
    <cellStyle name="Normální 384" xfId="429"/>
    <cellStyle name="Normální 385" xfId="430"/>
    <cellStyle name="Normální 386" xfId="431"/>
    <cellStyle name="Normální 387" xfId="432"/>
    <cellStyle name="Normální 388" xfId="433"/>
    <cellStyle name="Normální 389" xfId="434"/>
    <cellStyle name="Normální 39" xfId="72"/>
    <cellStyle name="Normální 390" xfId="435"/>
    <cellStyle name="Normální 391" xfId="436"/>
    <cellStyle name="Normální 392" xfId="437"/>
    <cellStyle name="Normální 393" xfId="438"/>
    <cellStyle name="Normální 394" xfId="405"/>
    <cellStyle name="Normální 395" xfId="404"/>
    <cellStyle name="Normální 396" xfId="439"/>
    <cellStyle name="Normální 397" xfId="440"/>
    <cellStyle name="Normální 398" xfId="443"/>
    <cellStyle name="Normální 399" xfId="444"/>
    <cellStyle name="normální 4" xfId="3"/>
    <cellStyle name="Normální 4 2" xfId="44"/>
    <cellStyle name="Normální 4 3" xfId="609"/>
    <cellStyle name="Normální 40" xfId="73"/>
    <cellStyle name="Normální 400" xfId="445"/>
    <cellStyle name="Normální 401" xfId="446"/>
    <cellStyle name="Normální 402" xfId="447"/>
    <cellStyle name="Normální 403" xfId="448"/>
    <cellStyle name="Normální 404" xfId="449"/>
    <cellStyle name="Normální 405" xfId="450"/>
    <cellStyle name="Normální 406" xfId="451"/>
    <cellStyle name="Normální 407" xfId="452"/>
    <cellStyle name="Normální 408" xfId="453"/>
    <cellStyle name="Normální 409" xfId="454"/>
    <cellStyle name="Normální 41" xfId="74"/>
    <cellStyle name="Normální 410" xfId="455"/>
    <cellStyle name="Normální 411" xfId="456"/>
    <cellStyle name="Normální 412" xfId="457"/>
    <cellStyle name="Normální 413" xfId="458"/>
    <cellStyle name="Normální 414" xfId="459"/>
    <cellStyle name="Normální 415" xfId="460"/>
    <cellStyle name="Normální 416" xfId="461"/>
    <cellStyle name="Normální 417" xfId="462"/>
    <cellStyle name="Normální 418" xfId="463"/>
    <cellStyle name="Normální 419" xfId="464"/>
    <cellStyle name="Normální 42" xfId="75"/>
    <cellStyle name="Normální 420" xfId="465"/>
    <cellStyle name="Normální 421" xfId="466"/>
    <cellStyle name="Normální 422" xfId="467"/>
    <cellStyle name="Normální 423" xfId="468"/>
    <cellStyle name="Normální 424" xfId="469"/>
    <cellStyle name="Normální 425" xfId="470"/>
    <cellStyle name="Normální 426" xfId="471"/>
    <cellStyle name="Normální 427" xfId="472"/>
    <cellStyle name="Normální 428" xfId="473"/>
    <cellStyle name="Normální 429" xfId="474"/>
    <cellStyle name="Normální 43" xfId="76"/>
    <cellStyle name="Normální 430" xfId="475"/>
    <cellStyle name="Normální 431" xfId="476"/>
    <cellStyle name="Normální 432" xfId="477"/>
    <cellStyle name="Normální 433" xfId="478"/>
    <cellStyle name="Normální 434" xfId="479"/>
    <cellStyle name="Normální 435" xfId="480"/>
    <cellStyle name="Normální 436" xfId="481"/>
    <cellStyle name="Normální 437" xfId="482"/>
    <cellStyle name="Normální 438" xfId="483"/>
    <cellStyle name="Normální 439" xfId="484"/>
    <cellStyle name="Normální 44" xfId="68"/>
    <cellStyle name="Normální 440" xfId="485"/>
    <cellStyle name="Normální 441" xfId="486"/>
    <cellStyle name="Normální 442" xfId="487"/>
    <cellStyle name="Normální 443" xfId="488"/>
    <cellStyle name="Normální 444" xfId="489"/>
    <cellStyle name="Normální 445" xfId="490"/>
    <cellStyle name="Normální 446" xfId="491"/>
    <cellStyle name="Normální 447" xfId="492"/>
    <cellStyle name="Normální 448" xfId="493"/>
    <cellStyle name="Normální 449" xfId="494"/>
    <cellStyle name="Normální 45" xfId="69"/>
    <cellStyle name="Normální 450" xfId="495"/>
    <cellStyle name="Normální 451" xfId="496"/>
    <cellStyle name="Normální 452" xfId="497"/>
    <cellStyle name="Normální 453" xfId="498"/>
    <cellStyle name="Normální 454" xfId="499"/>
    <cellStyle name="Normální 455" xfId="500"/>
    <cellStyle name="Normální 456" xfId="501"/>
    <cellStyle name="Normální 457" xfId="502"/>
    <cellStyle name="Normální 458" xfId="503"/>
    <cellStyle name="Normální 459" xfId="504"/>
    <cellStyle name="Normální 46" xfId="77"/>
    <cellStyle name="Normální 460" xfId="505"/>
    <cellStyle name="Normální 461" xfId="506"/>
    <cellStyle name="Normální 462" xfId="507"/>
    <cellStyle name="Normální 463" xfId="508"/>
    <cellStyle name="Normální 464" xfId="509"/>
    <cellStyle name="Normální 465" xfId="510"/>
    <cellStyle name="Normální 466" xfId="511"/>
    <cellStyle name="Normální 467" xfId="512"/>
    <cellStyle name="Normální 468" xfId="513"/>
    <cellStyle name="Normální 469" xfId="514"/>
    <cellStyle name="Normální 47" xfId="78"/>
    <cellStyle name="Normální 470" xfId="515"/>
    <cellStyle name="Normální 471" xfId="516"/>
    <cellStyle name="Normální 472" xfId="442"/>
    <cellStyle name="Normální 473" xfId="441"/>
    <cellStyle name="Normální 474" xfId="517"/>
    <cellStyle name="Normální 475" xfId="518"/>
    <cellStyle name="Normální 476" xfId="519"/>
    <cellStyle name="Normální 477" xfId="520"/>
    <cellStyle name="Normální 478" xfId="521"/>
    <cellStyle name="Normální 479" xfId="522"/>
    <cellStyle name="Normální 48" xfId="79"/>
    <cellStyle name="Normální 480" xfId="523"/>
    <cellStyle name="Normální 481" xfId="524"/>
    <cellStyle name="Normální 482" xfId="525"/>
    <cellStyle name="Normální 483" xfId="526"/>
    <cellStyle name="Normální 484" xfId="527"/>
    <cellStyle name="Normální 485" xfId="528"/>
    <cellStyle name="Normální 486" xfId="529"/>
    <cellStyle name="Normální 487" xfId="572"/>
    <cellStyle name="Normální 487 2" xfId="909"/>
    <cellStyle name="Normální 487 2 2" xfId="1044"/>
    <cellStyle name="Normální 487 3" xfId="862"/>
    <cellStyle name="Normální 487 3 2" xfId="997"/>
    <cellStyle name="Normální 487 4" xfId="969"/>
    <cellStyle name="Normální 487_Položky" xfId="833"/>
    <cellStyle name="Normální 488" xfId="575"/>
    <cellStyle name="Normální 488 2" xfId="912"/>
    <cellStyle name="Normální 488 2 2" xfId="1046"/>
    <cellStyle name="Normální 488 3" xfId="860"/>
    <cellStyle name="Normální 488 3 2" xfId="995"/>
    <cellStyle name="Normální 488 4" xfId="971"/>
    <cellStyle name="Normální 488_Položky" xfId="830"/>
    <cellStyle name="Normální 489" xfId="577"/>
    <cellStyle name="Normální 49" xfId="80"/>
    <cellStyle name="Normální 490" xfId="576"/>
    <cellStyle name="Normální 491" xfId="580"/>
    <cellStyle name="Normální 492" xfId="578"/>
    <cellStyle name="Normální 493" xfId="581"/>
    <cellStyle name="Normální 494" xfId="582"/>
    <cellStyle name="Normální 495" xfId="583"/>
    <cellStyle name="Normální 496" xfId="584"/>
    <cellStyle name="Normální 497" xfId="585"/>
    <cellStyle name="Normální 498" xfId="586"/>
    <cellStyle name="Normální 499" xfId="587"/>
    <cellStyle name="normální 5" xfId="8"/>
    <cellStyle name="normální 5 2" xfId="24"/>
    <cellStyle name="normální 5 3" xfId="20"/>
    <cellStyle name="normální 5 4" xfId="18"/>
    <cellStyle name="Normální 50" xfId="81"/>
    <cellStyle name="Normální 500" xfId="588"/>
    <cellStyle name="Normální 501" xfId="589"/>
    <cellStyle name="Normální 502" xfId="590"/>
    <cellStyle name="Normální 503" xfId="591"/>
    <cellStyle name="Normální 504" xfId="592"/>
    <cellStyle name="Normální 505" xfId="593"/>
    <cellStyle name="Normální 506" xfId="594"/>
    <cellStyle name="Normální 507" xfId="595"/>
    <cellStyle name="Normální 508" xfId="596"/>
    <cellStyle name="Normální 509" xfId="597"/>
    <cellStyle name="Normální 51" xfId="82"/>
    <cellStyle name="Normální 510" xfId="598"/>
    <cellStyle name="Normální 511" xfId="599"/>
    <cellStyle name="Normální 512" xfId="600"/>
    <cellStyle name="Normální 513" xfId="601"/>
    <cellStyle name="Normální 514" xfId="602"/>
    <cellStyle name="Normální 515" xfId="603"/>
    <cellStyle name="Normální 516" xfId="604"/>
    <cellStyle name="Normální 517" xfId="605"/>
    <cellStyle name="Normální 518" xfId="606"/>
    <cellStyle name="Normální 519" xfId="607"/>
    <cellStyle name="Normální 52" xfId="85"/>
    <cellStyle name="Normální 520" xfId="608"/>
    <cellStyle name="Normální 521" xfId="579"/>
    <cellStyle name="Normální 522" xfId="571"/>
    <cellStyle name="Normální 523" xfId="704"/>
    <cellStyle name="Normální 524" xfId="710"/>
    <cellStyle name="Normální 525" xfId="713"/>
    <cellStyle name="Normální 526" xfId="712"/>
    <cellStyle name="Normální 527" xfId="705"/>
    <cellStyle name="Normální 528" xfId="715"/>
    <cellStyle name="Normální 529" xfId="716"/>
    <cellStyle name="Normální 53" xfId="86"/>
    <cellStyle name="Normální 530" xfId="717"/>
    <cellStyle name="Normální 531" xfId="711"/>
    <cellStyle name="Normální 532" xfId="707"/>
    <cellStyle name="Normální 533" xfId="718"/>
    <cellStyle name="Normální 534" xfId="719"/>
    <cellStyle name="Normální 535" xfId="720"/>
    <cellStyle name="Normální 536" xfId="721"/>
    <cellStyle name="Normální 537" xfId="722"/>
    <cellStyle name="Normální 538" xfId="725"/>
    <cellStyle name="Normální 539" xfId="726"/>
    <cellStyle name="Normální 54" xfId="87"/>
    <cellStyle name="Normální 540" xfId="727"/>
    <cellStyle name="Normální 541" xfId="728"/>
    <cellStyle name="Normální 542" xfId="729"/>
    <cellStyle name="Normální 543" xfId="730"/>
    <cellStyle name="Normální 544" xfId="724"/>
    <cellStyle name="Normální 545" xfId="714"/>
    <cellStyle name="Normální 546" xfId="732"/>
    <cellStyle name="Normální 547" xfId="733"/>
    <cellStyle name="Normální 548" xfId="731"/>
    <cellStyle name="Normální 549" xfId="723"/>
    <cellStyle name="Normální 55" xfId="83"/>
    <cellStyle name="Normální 550" xfId="734"/>
    <cellStyle name="Normální 551" xfId="735"/>
    <cellStyle name="Normální 552" xfId="736"/>
    <cellStyle name="Normální 553" xfId="737"/>
    <cellStyle name="Normální 554" xfId="738"/>
    <cellStyle name="Normální 555" xfId="739"/>
    <cellStyle name="Normální 556" xfId="740"/>
    <cellStyle name="Normální 557" xfId="741"/>
    <cellStyle name="Normální 558" xfId="742"/>
    <cellStyle name="Normální 559" xfId="745"/>
    <cellStyle name="Normální 56" xfId="84"/>
    <cellStyle name="Normální 560" xfId="746"/>
    <cellStyle name="Normální 561" xfId="747"/>
    <cellStyle name="Normální 562" xfId="748"/>
    <cellStyle name="Normální 563" xfId="749"/>
    <cellStyle name="Normální 564" xfId="750"/>
    <cellStyle name="Normální 565" xfId="751"/>
    <cellStyle name="Normální 566" xfId="752"/>
    <cellStyle name="Normální 567" xfId="753"/>
    <cellStyle name="Normální 568" xfId="754"/>
    <cellStyle name="Normální 569" xfId="755"/>
    <cellStyle name="Normální 57" xfId="90"/>
    <cellStyle name="Normální 570" xfId="756"/>
    <cellStyle name="Normální 571" xfId="757"/>
    <cellStyle name="Normální 572" xfId="743"/>
    <cellStyle name="Normální 573" xfId="744"/>
    <cellStyle name="Normální 574" xfId="758"/>
    <cellStyle name="Normální 575" xfId="759"/>
    <cellStyle name="Normální 576" xfId="762"/>
    <cellStyle name="Normální 577" xfId="763"/>
    <cellStyle name="Normální 578" xfId="764"/>
    <cellStyle name="Normální 579" xfId="765"/>
    <cellStyle name="Normální 58" xfId="91"/>
    <cellStyle name="Normální 580" xfId="766"/>
    <cellStyle name="Normální 581" xfId="760"/>
    <cellStyle name="Normální 582" xfId="761"/>
    <cellStyle name="Normální 583" xfId="767"/>
    <cellStyle name="Normální 584" xfId="768"/>
    <cellStyle name="Normální 585" xfId="771"/>
    <cellStyle name="Normální 586" xfId="772"/>
    <cellStyle name="Normální 587" xfId="770"/>
    <cellStyle name="Normální 588" xfId="774"/>
    <cellStyle name="Normální 589" xfId="775"/>
    <cellStyle name="Normální 59" xfId="92"/>
    <cellStyle name="Normální 590" xfId="773"/>
    <cellStyle name="Normální 591" xfId="769"/>
    <cellStyle name="Normální 592" xfId="776"/>
    <cellStyle name="Normální 593" xfId="777"/>
    <cellStyle name="Normální 594" xfId="780"/>
    <cellStyle name="Normální 595" xfId="781"/>
    <cellStyle name="Normální 596" xfId="782"/>
    <cellStyle name="Normální 597" xfId="783"/>
    <cellStyle name="Normální 598" xfId="778"/>
    <cellStyle name="Normální 599" xfId="786"/>
    <cellStyle name="normální 6" xfId="9"/>
    <cellStyle name="normální 6 2" xfId="25"/>
    <cellStyle name="normální 6 3" xfId="22"/>
    <cellStyle name="normální 6 4" xfId="21"/>
    <cellStyle name="Normální 60" xfId="93"/>
    <cellStyle name="Normální 600" xfId="784"/>
    <cellStyle name="Normální 601" xfId="785"/>
    <cellStyle name="Normální 602" xfId="788"/>
    <cellStyle name="Normální 603" xfId="789"/>
    <cellStyle name="Normální 604" xfId="787"/>
    <cellStyle name="Normální 605" xfId="779"/>
    <cellStyle name="Normální 606" xfId="790"/>
    <cellStyle name="Normální 607" xfId="791"/>
    <cellStyle name="Normální 608" xfId="794"/>
    <cellStyle name="Normální 609" xfId="795"/>
    <cellStyle name="Normální 61" xfId="94"/>
    <cellStyle name="Normální 610" xfId="796"/>
    <cellStyle name="Normální 611" xfId="797"/>
    <cellStyle name="Normální 612" xfId="798"/>
    <cellStyle name="Normální 613" xfId="792"/>
    <cellStyle name="Normální 614" xfId="793"/>
    <cellStyle name="Normální 615" xfId="799"/>
    <cellStyle name="Normální 616" xfId="800"/>
    <cellStyle name="Normální 617" xfId="801"/>
    <cellStyle name="Normální 618" xfId="802"/>
    <cellStyle name="Normální 619" xfId="804"/>
    <cellStyle name="Normální 62" xfId="95"/>
    <cellStyle name="Normální 620" xfId="805"/>
    <cellStyle name="Normální 621" xfId="806"/>
    <cellStyle name="Normální 622" xfId="807"/>
    <cellStyle name="Normální 623" xfId="808"/>
    <cellStyle name="Normální 624" xfId="803"/>
    <cellStyle name="Normální 625" xfId="809"/>
    <cellStyle name="Normální 626" xfId="934"/>
    <cellStyle name="Normální 627" xfId="935"/>
    <cellStyle name="Normální 628" xfId="936"/>
    <cellStyle name="Normální 629" xfId="937"/>
    <cellStyle name="Normální 63" xfId="96"/>
    <cellStyle name="Normální 630" xfId="972"/>
    <cellStyle name="Normální 631" xfId="975"/>
    <cellStyle name="Normální 632" xfId="974"/>
    <cellStyle name="Normální 633" xfId="973"/>
    <cellStyle name="Normální 634" xfId="977"/>
    <cellStyle name="Normální 635" xfId="976"/>
    <cellStyle name="Normální 636" xfId="956"/>
    <cellStyle name="Normální 64" xfId="97"/>
    <cellStyle name="Normální 65" xfId="98"/>
    <cellStyle name="Normální 66" xfId="99"/>
    <cellStyle name="Normální 67" xfId="100"/>
    <cellStyle name="Normální 68" xfId="101"/>
    <cellStyle name="Normální 69" xfId="88"/>
    <cellStyle name="normální 7" xfId="10"/>
    <cellStyle name="normální 7 2" xfId="26"/>
    <cellStyle name="normální 7 3" xfId="31"/>
    <cellStyle name="normální 7 4" xfId="36"/>
    <cellStyle name="Normální 70" xfId="89"/>
    <cellStyle name="Normální 71" xfId="102"/>
    <cellStyle name="Normální 72" xfId="103"/>
    <cellStyle name="Normální 73" xfId="104"/>
    <cellStyle name="Normální 74" xfId="105"/>
    <cellStyle name="Normální 75" xfId="106"/>
    <cellStyle name="Normální 76" xfId="107"/>
    <cellStyle name="Normální 77" xfId="110"/>
    <cellStyle name="Normální 78" xfId="109"/>
    <cellStyle name="Normální 79" xfId="108"/>
    <cellStyle name="normální 8" xfId="11"/>
    <cellStyle name="normální 8 2" xfId="27"/>
    <cellStyle name="normální 8 3" xfId="32"/>
    <cellStyle name="normální 8 4" xfId="37"/>
    <cellStyle name="Normální 80" xfId="111"/>
    <cellStyle name="Normální 81" xfId="112"/>
    <cellStyle name="Normální 82" xfId="113"/>
    <cellStyle name="Normální 83" xfId="114"/>
    <cellStyle name="Normální 84" xfId="115"/>
    <cellStyle name="Normální 85" xfId="116"/>
    <cellStyle name="Normální 86" xfId="117"/>
    <cellStyle name="Normální 87" xfId="118"/>
    <cellStyle name="Normální 88" xfId="119"/>
    <cellStyle name="Normální 89" xfId="120"/>
    <cellStyle name="normální 9" xfId="12"/>
    <cellStyle name="normální 9 2" xfId="28"/>
    <cellStyle name="normální 9 3" xfId="33"/>
    <cellStyle name="normální 9 4" xfId="38"/>
    <cellStyle name="Normální 90" xfId="121"/>
    <cellStyle name="Normální 91" xfId="122"/>
    <cellStyle name="Normální 92" xfId="123"/>
    <cellStyle name="Normální 93" xfId="124"/>
    <cellStyle name="Normální 94" xfId="125"/>
    <cellStyle name="Normální 95" xfId="126"/>
    <cellStyle name="Normální 96" xfId="127"/>
    <cellStyle name="Normální 97" xfId="128"/>
    <cellStyle name="Normální 98" xfId="129"/>
    <cellStyle name="Normální 99" xfId="130"/>
    <cellStyle name="normální_POL.XLS" xfId="573"/>
    <cellStyle name="Note" xfId="681"/>
    <cellStyle name="Output" xfId="682"/>
    <cellStyle name="Poznámka 2" xfId="574"/>
    <cellStyle name="Poznámka 2 2" xfId="683"/>
    <cellStyle name="Poznámka 2 3" xfId="911"/>
    <cellStyle name="Poznámka 2 3 2" xfId="1045"/>
    <cellStyle name="Poznámka 2 4" xfId="861"/>
    <cellStyle name="Poznámka 2 4 2" xfId="996"/>
    <cellStyle name="Poznámka 2 5" xfId="970"/>
    <cellStyle name="procent 2" xfId="685"/>
    <cellStyle name="procent 3" xfId="686"/>
    <cellStyle name="Procenta 2" xfId="684"/>
    <cellStyle name="Propojená buňka" xfId="541" builtinId="24" customBuiltin="1"/>
    <cellStyle name="Propojená buňka 2" xfId="687"/>
    <cellStyle name="rozpočet" xfId="6"/>
    <cellStyle name="SKP" xfId="688"/>
    <cellStyle name="Správně" xfId="535" builtinId="26" customBuiltin="1"/>
    <cellStyle name="Správně 2" xfId="689"/>
    <cellStyle name="Styl 1" xfId="610"/>
    <cellStyle name="TableStyleLight1" xfId="2"/>
    <cellStyle name="TableStyleLight1 2" xfId="810"/>
    <cellStyle name="Text upozornění" xfId="543" builtinId="11" customBuiltin="1"/>
    <cellStyle name="Text upozornění 2" xfId="690"/>
    <cellStyle name="Title" xfId="691"/>
    <cellStyle name="Total" xfId="692"/>
    <cellStyle name="Vstup" xfId="538" builtinId="20" customBuiltin="1"/>
    <cellStyle name="Vstup 2" xfId="693"/>
    <cellStyle name="Výpočet" xfId="540" builtinId="22" customBuiltin="1"/>
    <cellStyle name="Výpočet 2" xfId="694"/>
    <cellStyle name="Výstup" xfId="539" builtinId="21" customBuiltin="1"/>
    <cellStyle name="Výstup 2" xfId="695"/>
    <cellStyle name="Vysvětlující text" xfId="544" builtinId="53" customBuiltin="1"/>
    <cellStyle name="Vysvětlující text 2" xfId="696"/>
    <cellStyle name="Warning Text" xfId="697"/>
    <cellStyle name="Zvýraznění 1" xfId="546" builtinId="29" customBuiltin="1"/>
    <cellStyle name="Zvýraznění 1 2" xfId="698"/>
    <cellStyle name="Zvýraznění 2" xfId="550" builtinId="33" customBuiltin="1"/>
    <cellStyle name="Zvýraznění 2 2" xfId="699"/>
    <cellStyle name="Zvýraznění 3" xfId="554" builtinId="37" customBuiltin="1"/>
    <cellStyle name="Zvýraznění 3 2" xfId="700"/>
    <cellStyle name="Zvýraznění 4" xfId="558" builtinId="41" customBuiltin="1"/>
    <cellStyle name="Zvýraznění 4 2" xfId="701"/>
    <cellStyle name="Zvýraznění 5" xfId="562" builtinId="45" customBuiltin="1"/>
    <cellStyle name="Zvýraznění 5 2" xfId="702"/>
    <cellStyle name="Zvýraznění 6" xfId="566" builtinId="49" customBuiltin="1"/>
    <cellStyle name="Zvýraznění 6 2" xfId="7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1676400</xdr:colOff>
      <xdr:row>54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2162175" y="8395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1676400</xdr:colOff>
      <xdr:row>54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1" name="Text Box 2909"/>
        <xdr:cNvSpPr txBox="1">
          <a:spLocks noChangeArrowheads="1"/>
        </xdr:cNvSpPr>
      </xdr:nvSpPr>
      <xdr:spPr bwMode="auto">
        <a:xfrm>
          <a:off x="2162175" y="8395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1676400</xdr:colOff>
      <xdr:row>54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2162175" y="8395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1676400</xdr:colOff>
      <xdr:row>54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3" name="Text Box 2909"/>
        <xdr:cNvSpPr txBox="1">
          <a:spLocks noChangeArrowheads="1"/>
        </xdr:cNvSpPr>
      </xdr:nvSpPr>
      <xdr:spPr bwMode="auto">
        <a:xfrm>
          <a:off x="2162175" y="8395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1676400</xdr:colOff>
      <xdr:row>54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2162175" y="84115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1676400</xdr:colOff>
      <xdr:row>54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5" name="Text Box 2909"/>
        <xdr:cNvSpPr txBox="1">
          <a:spLocks noChangeArrowheads="1"/>
        </xdr:cNvSpPr>
      </xdr:nvSpPr>
      <xdr:spPr bwMode="auto">
        <a:xfrm>
          <a:off x="2162175" y="84115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1676400</xdr:colOff>
      <xdr:row>54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6" name="Text Box 9"/>
        <xdr:cNvSpPr txBox="1">
          <a:spLocks noChangeArrowheads="1"/>
        </xdr:cNvSpPr>
      </xdr:nvSpPr>
      <xdr:spPr bwMode="auto">
        <a:xfrm>
          <a:off x="2162175" y="84115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1676400</xdr:colOff>
      <xdr:row>54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7" name="Text Box 2909"/>
        <xdr:cNvSpPr txBox="1">
          <a:spLocks noChangeArrowheads="1"/>
        </xdr:cNvSpPr>
      </xdr:nvSpPr>
      <xdr:spPr bwMode="auto">
        <a:xfrm>
          <a:off x="2162175" y="84115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9</xdr:col>
      <xdr:colOff>0</xdr:colOff>
      <xdr:row>114</xdr:row>
      <xdr:rowOff>0</xdr:rowOff>
    </xdr:from>
    <xdr:ext cx="0" cy="200025"/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1571625" y="26650950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114</xdr:row>
      <xdr:rowOff>0</xdr:rowOff>
    </xdr:from>
    <xdr:ext cx="0" cy="200025"/>
    <xdr:sp macro="" textlink="">
      <xdr:nvSpPr>
        <xdr:cNvPr id="27" name="Text Box 2909"/>
        <xdr:cNvSpPr txBox="1">
          <a:spLocks noChangeArrowheads="1"/>
        </xdr:cNvSpPr>
      </xdr:nvSpPr>
      <xdr:spPr bwMode="auto">
        <a:xfrm>
          <a:off x="1571625" y="26650950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114</xdr:row>
      <xdr:rowOff>0</xdr:rowOff>
    </xdr:from>
    <xdr:ext cx="0" cy="200025"/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1571625" y="26650950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114</xdr:row>
      <xdr:rowOff>0</xdr:rowOff>
    </xdr:from>
    <xdr:ext cx="0" cy="200025"/>
    <xdr:sp macro="" textlink="">
      <xdr:nvSpPr>
        <xdr:cNvPr id="29" name="Text Box 2909"/>
        <xdr:cNvSpPr txBox="1">
          <a:spLocks noChangeArrowheads="1"/>
        </xdr:cNvSpPr>
      </xdr:nvSpPr>
      <xdr:spPr bwMode="auto">
        <a:xfrm>
          <a:off x="1571625" y="26650950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114</xdr:row>
      <xdr:rowOff>0</xdr:rowOff>
    </xdr:from>
    <xdr:ext cx="0" cy="200025"/>
    <xdr:sp macro="" textlink="">
      <xdr:nvSpPr>
        <xdr:cNvPr id="30" name="Text Box 9"/>
        <xdr:cNvSpPr txBox="1">
          <a:spLocks noChangeArrowheads="1"/>
        </xdr:cNvSpPr>
      </xdr:nvSpPr>
      <xdr:spPr bwMode="auto">
        <a:xfrm>
          <a:off x="1571625" y="2681287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114</xdr:row>
      <xdr:rowOff>0</xdr:rowOff>
    </xdr:from>
    <xdr:ext cx="0" cy="200025"/>
    <xdr:sp macro="" textlink="">
      <xdr:nvSpPr>
        <xdr:cNvPr id="31" name="Text Box 2909"/>
        <xdr:cNvSpPr txBox="1">
          <a:spLocks noChangeArrowheads="1"/>
        </xdr:cNvSpPr>
      </xdr:nvSpPr>
      <xdr:spPr bwMode="auto">
        <a:xfrm>
          <a:off x="1571625" y="2681287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114</xdr:row>
      <xdr:rowOff>0</xdr:rowOff>
    </xdr:from>
    <xdr:ext cx="0" cy="2000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571625" y="2681287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114</xdr:row>
      <xdr:rowOff>0</xdr:rowOff>
    </xdr:from>
    <xdr:ext cx="0" cy="200025"/>
    <xdr:sp macro="" textlink="">
      <xdr:nvSpPr>
        <xdr:cNvPr id="33" name="Text Box 2909"/>
        <xdr:cNvSpPr txBox="1">
          <a:spLocks noChangeArrowheads="1"/>
        </xdr:cNvSpPr>
      </xdr:nvSpPr>
      <xdr:spPr bwMode="auto">
        <a:xfrm>
          <a:off x="1571625" y="2681287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4_062%20FN%20Brno%20&#8211;%20Stavebni%20upravy%20budovy%20Q%20&#8211;%20NMR/02-DPS/01-Texty/D1.01.06-R%20Rozpo&#269;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_164%20Centrum%20potravinarskych%20technologii%20-%20veterina/01_Texty_PDF/Rozpoc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"/>
      <sheetName val="Rekapitulace"/>
      <sheetName val="Položky"/>
    </sheetNames>
    <sheetDataSet>
      <sheetData sheetId="0"/>
      <sheetData sheetId="1">
        <row r="9">
          <cell r="G9">
            <v>672045</v>
          </cell>
          <cell r="H9">
            <v>314876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  <sheetName val="výměry"/>
      <sheetName val="svítidla + zdroje"/>
      <sheetName val="List1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5"/>
  <sheetViews>
    <sheetView tabSelected="1" workbookViewId="0">
      <selection activeCell="B51" sqref="B51"/>
    </sheetView>
  </sheetViews>
  <sheetFormatPr defaultRowHeight="12" x14ac:dyDescent="0.15"/>
  <cols>
    <col min="1" max="1" width="1.75" style="24" customWidth="1"/>
    <col min="2" max="2" width="13.125" style="24" customWidth="1"/>
    <col min="3" max="3" width="13.875" style="24" customWidth="1"/>
    <col min="4" max="4" width="12.75" style="24" customWidth="1"/>
    <col min="5" max="5" width="11.875" style="24" customWidth="1"/>
    <col min="6" max="6" width="14.5" style="24" customWidth="1"/>
    <col min="7" max="7" width="13.375" style="24" customWidth="1"/>
    <col min="8" max="250" width="9" style="24"/>
    <col min="251" max="251" width="1.75" style="24" customWidth="1"/>
    <col min="252" max="252" width="13.125" style="24" customWidth="1"/>
    <col min="253" max="253" width="13.875" style="24" customWidth="1"/>
    <col min="254" max="254" width="12.75" style="24" customWidth="1"/>
    <col min="255" max="255" width="11.875" style="24" customWidth="1"/>
    <col min="256" max="256" width="14.5" style="24" customWidth="1"/>
    <col min="257" max="257" width="13.375" style="24" customWidth="1"/>
    <col min="258" max="259" width="9" style="24"/>
    <col min="260" max="260" width="24" style="24" customWidth="1"/>
    <col min="261" max="261" width="35.125" style="24" customWidth="1"/>
    <col min="262" max="506" width="9" style="24"/>
    <col min="507" max="507" width="1.75" style="24" customWidth="1"/>
    <col min="508" max="508" width="13.125" style="24" customWidth="1"/>
    <col min="509" max="509" width="13.875" style="24" customWidth="1"/>
    <col min="510" max="510" width="12.75" style="24" customWidth="1"/>
    <col min="511" max="511" width="11.875" style="24" customWidth="1"/>
    <col min="512" max="512" width="14.5" style="24" customWidth="1"/>
    <col min="513" max="513" width="13.375" style="24" customWidth="1"/>
    <col min="514" max="515" width="9" style="24"/>
    <col min="516" max="516" width="24" style="24" customWidth="1"/>
    <col min="517" max="517" width="35.125" style="24" customWidth="1"/>
    <col min="518" max="762" width="9" style="24"/>
    <col min="763" max="763" width="1.75" style="24" customWidth="1"/>
    <col min="764" max="764" width="13.125" style="24" customWidth="1"/>
    <col min="765" max="765" width="13.875" style="24" customWidth="1"/>
    <col min="766" max="766" width="12.75" style="24" customWidth="1"/>
    <col min="767" max="767" width="11.875" style="24" customWidth="1"/>
    <col min="768" max="768" width="14.5" style="24" customWidth="1"/>
    <col min="769" max="769" width="13.375" style="24" customWidth="1"/>
    <col min="770" max="771" width="9" style="24"/>
    <col min="772" max="772" width="24" style="24" customWidth="1"/>
    <col min="773" max="773" width="35.125" style="24" customWidth="1"/>
    <col min="774" max="1018" width="9" style="24"/>
    <col min="1019" max="1019" width="1.75" style="24" customWidth="1"/>
    <col min="1020" max="1020" width="13.125" style="24" customWidth="1"/>
    <col min="1021" max="1021" width="13.875" style="24" customWidth="1"/>
    <col min="1022" max="1022" width="12.75" style="24" customWidth="1"/>
    <col min="1023" max="1023" width="11.875" style="24" customWidth="1"/>
    <col min="1024" max="1024" width="14.5" style="24" customWidth="1"/>
    <col min="1025" max="1025" width="13.375" style="24" customWidth="1"/>
    <col min="1026" max="1027" width="9" style="24"/>
    <col min="1028" max="1028" width="24" style="24" customWidth="1"/>
    <col min="1029" max="1029" width="35.125" style="24" customWidth="1"/>
    <col min="1030" max="1274" width="9" style="24"/>
    <col min="1275" max="1275" width="1.75" style="24" customWidth="1"/>
    <col min="1276" max="1276" width="13.125" style="24" customWidth="1"/>
    <col min="1277" max="1277" width="13.875" style="24" customWidth="1"/>
    <col min="1278" max="1278" width="12.75" style="24" customWidth="1"/>
    <col min="1279" max="1279" width="11.875" style="24" customWidth="1"/>
    <col min="1280" max="1280" width="14.5" style="24" customWidth="1"/>
    <col min="1281" max="1281" width="13.375" style="24" customWidth="1"/>
    <col min="1282" max="1283" width="9" style="24"/>
    <col min="1284" max="1284" width="24" style="24" customWidth="1"/>
    <col min="1285" max="1285" width="35.125" style="24" customWidth="1"/>
    <col min="1286" max="1530" width="9" style="24"/>
    <col min="1531" max="1531" width="1.75" style="24" customWidth="1"/>
    <col min="1532" max="1532" width="13.125" style="24" customWidth="1"/>
    <col min="1533" max="1533" width="13.875" style="24" customWidth="1"/>
    <col min="1534" max="1534" width="12.75" style="24" customWidth="1"/>
    <col min="1535" max="1535" width="11.875" style="24" customWidth="1"/>
    <col min="1536" max="1536" width="14.5" style="24" customWidth="1"/>
    <col min="1537" max="1537" width="13.375" style="24" customWidth="1"/>
    <col min="1538" max="1539" width="9" style="24"/>
    <col min="1540" max="1540" width="24" style="24" customWidth="1"/>
    <col min="1541" max="1541" width="35.125" style="24" customWidth="1"/>
    <col min="1542" max="1786" width="9" style="24"/>
    <col min="1787" max="1787" width="1.75" style="24" customWidth="1"/>
    <col min="1788" max="1788" width="13.125" style="24" customWidth="1"/>
    <col min="1789" max="1789" width="13.875" style="24" customWidth="1"/>
    <col min="1790" max="1790" width="12.75" style="24" customWidth="1"/>
    <col min="1791" max="1791" width="11.875" style="24" customWidth="1"/>
    <col min="1792" max="1792" width="14.5" style="24" customWidth="1"/>
    <col min="1793" max="1793" width="13.375" style="24" customWidth="1"/>
    <col min="1794" max="1795" width="9" style="24"/>
    <col min="1796" max="1796" width="24" style="24" customWidth="1"/>
    <col min="1797" max="1797" width="35.125" style="24" customWidth="1"/>
    <col min="1798" max="2042" width="9" style="24"/>
    <col min="2043" max="2043" width="1.75" style="24" customWidth="1"/>
    <col min="2044" max="2044" width="13.125" style="24" customWidth="1"/>
    <col min="2045" max="2045" width="13.875" style="24" customWidth="1"/>
    <col min="2046" max="2046" width="12.75" style="24" customWidth="1"/>
    <col min="2047" max="2047" width="11.875" style="24" customWidth="1"/>
    <col min="2048" max="2048" width="14.5" style="24" customWidth="1"/>
    <col min="2049" max="2049" width="13.375" style="24" customWidth="1"/>
    <col min="2050" max="2051" width="9" style="24"/>
    <col min="2052" max="2052" width="24" style="24" customWidth="1"/>
    <col min="2053" max="2053" width="35.125" style="24" customWidth="1"/>
    <col min="2054" max="2298" width="9" style="24"/>
    <col min="2299" max="2299" width="1.75" style="24" customWidth="1"/>
    <col min="2300" max="2300" width="13.125" style="24" customWidth="1"/>
    <col min="2301" max="2301" width="13.875" style="24" customWidth="1"/>
    <col min="2302" max="2302" width="12.75" style="24" customWidth="1"/>
    <col min="2303" max="2303" width="11.875" style="24" customWidth="1"/>
    <col min="2304" max="2304" width="14.5" style="24" customWidth="1"/>
    <col min="2305" max="2305" width="13.375" style="24" customWidth="1"/>
    <col min="2306" max="2307" width="9" style="24"/>
    <col min="2308" max="2308" width="24" style="24" customWidth="1"/>
    <col min="2309" max="2309" width="35.125" style="24" customWidth="1"/>
    <col min="2310" max="2554" width="9" style="24"/>
    <col min="2555" max="2555" width="1.75" style="24" customWidth="1"/>
    <col min="2556" max="2556" width="13.125" style="24" customWidth="1"/>
    <col min="2557" max="2557" width="13.875" style="24" customWidth="1"/>
    <col min="2558" max="2558" width="12.75" style="24" customWidth="1"/>
    <col min="2559" max="2559" width="11.875" style="24" customWidth="1"/>
    <col min="2560" max="2560" width="14.5" style="24" customWidth="1"/>
    <col min="2561" max="2561" width="13.375" style="24" customWidth="1"/>
    <col min="2562" max="2563" width="9" style="24"/>
    <col min="2564" max="2564" width="24" style="24" customWidth="1"/>
    <col min="2565" max="2565" width="35.125" style="24" customWidth="1"/>
    <col min="2566" max="2810" width="9" style="24"/>
    <col min="2811" max="2811" width="1.75" style="24" customWidth="1"/>
    <col min="2812" max="2812" width="13.125" style="24" customWidth="1"/>
    <col min="2813" max="2813" width="13.875" style="24" customWidth="1"/>
    <col min="2814" max="2814" width="12.75" style="24" customWidth="1"/>
    <col min="2815" max="2815" width="11.875" style="24" customWidth="1"/>
    <col min="2816" max="2816" width="14.5" style="24" customWidth="1"/>
    <col min="2817" max="2817" width="13.375" style="24" customWidth="1"/>
    <col min="2818" max="2819" width="9" style="24"/>
    <col min="2820" max="2820" width="24" style="24" customWidth="1"/>
    <col min="2821" max="2821" width="35.125" style="24" customWidth="1"/>
    <col min="2822" max="3066" width="9" style="24"/>
    <col min="3067" max="3067" width="1.75" style="24" customWidth="1"/>
    <col min="3068" max="3068" width="13.125" style="24" customWidth="1"/>
    <col min="3069" max="3069" width="13.875" style="24" customWidth="1"/>
    <col min="3070" max="3070" width="12.75" style="24" customWidth="1"/>
    <col min="3071" max="3071" width="11.875" style="24" customWidth="1"/>
    <col min="3072" max="3072" width="14.5" style="24" customWidth="1"/>
    <col min="3073" max="3073" width="13.375" style="24" customWidth="1"/>
    <col min="3074" max="3075" width="9" style="24"/>
    <col min="3076" max="3076" width="24" style="24" customWidth="1"/>
    <col min="3077" max="3077" width="35.125" style="24" customWidth="1"/>
    <col min="3078" max="3322" width="9" style="24"/>
    <col min="3323" max="3323" width="1.75" style="24" customWidth="1"/>
    <col min="3324" max="3324" width="13.125" style="24" customWidth="1"/>
    <col min="3325" max="3325" width="13.875" style="24" customWidth="1"/>
    <col min="3326" max="3326" width="12.75" style="24" customWidth="1"/>
    <col min="3327" max="3327" width="11.875" style="24" customWidth="1"/>
    <col min="3328" max="3328" width="14.5" style="24" customWidth="1"/>
    <col min="3329" max="3329" width="13.375" style="24" customWidth="1"/>
    <col min="3330" max="3331" width="9" style="24"/>
    <col min="3332" max="3332" width="24" style="24" customWidth="1"/>
    <col min="3333" max="3333" width="35.125" style="24" customWidth="1"/>
    <col min="3334" max="3578" width="9" style="24"/>
    <col min="3579" max="3579" width="1.75" style="24" customWidth="1"/>
    <col min="3580" max="3580" width="13.125" style="24" customWidth="1"/>
    <col min="3581" max="3581" width="13.875" style="24" customWidth="1"/>
    <col min="3582" max="3582" width="12.75" style="24" customWidth="1"/>
    <col min="3583" max="3583" width="11.875" style="24" customWidth="1"/>
    <col min="3584" max="3584" width="14.5" style="24" customWidth="1"/>
    <col min="3585" max="3585" width="13.375" style="24" customWidth="1"/>
    <col min="3586" max="3587" width="9" style="24"/>
    <col min="3588" max="3588" width="24" style="24" customWidth="1"/>
    <col min="3589" max="3589" width="35.125" style="24" customWidth="1"/>
    <col min="3590" max="3834" width="9" style="24"/>
    <col min="3835" max="3835" width="1.75" style="24" customWidth="1"/>
    <col min="3836" max="3836" width="13.125" style="24" customWidth="1"/>
    <col min="3837" max="3837" width="13.875" style="24" customWidth="1"/>
    <col min="3838" max="3838" width="12.75" style="24" customWidth="1"/>
    <col min="3839" max="3839" width="11.875" style="24" customWidth="1"/>
    <col min="3840" max="3840" width="14.5" style="24" customWidth="1"/>
    <col min="3841" max="3841" width="13.375" style="24" customWidth="1"/>
    <col min="3842" max="3843" width="9" style="24"/>
    <col min="3844" max="3844" width="24" style="24" customWidth="1"/>
    <col min="3845" max="3845" width="35.125" style="24" customWidth="1"/>
    <col min="3846" max="4090" width="9" style="24"/>
    <col min="4091" max="4091" width="1.75" style="24" customWidth="1"/>
    <col min="4092" max="4092" width="13.125" style="24" customWidth="1"/>
    <col min="4093" max="4093" width="13.875" style="24" customWidth="1"/>
    <col min="4094" max="4094" width="12.75" style="24" customWidth="1"/>
    <col min="4095" max="4095" width="11.875" style="24" customWidth="1"/>
    <col min="4096" max="4096" width="14.5" style="24" customWidth="1"/>
    <col min="4097" max="4097" width="13.375" style="24" customWidth="1"/>
    <col min="4098" max="4099" width="9" style="24"/>
    <col min="4100" max="4100" width="24" style="24" customWidth="1"/>
    <col min="4101" max="4101" width="35.125" style="24" customWidth="1"/>
    <col min="4102" max="4346" width="9" style="24"/>
    <col min="4347" max="4347" width="1.75" style="24" customWidth="1"/>
    <col min="4348" max="4348" width="13.125" style="24" customWidth="1"/>
    <col min="4349" max="4349" width="13.875" style="24" customWidth="1"/>
    <col min="4350" max="4350" width="12.75" style="24" customWidth="1"/>
    <col min="4351" max="4351" width="11.875" style="24" customWidth="1"/>
    <col min="4352" max="4352" width="14.5" style="24" customWidth="1"/>
    <col min="4353" max="4353" width="13.375" style="24" customWidth="1"/>
    <col min="4354" max="4355" width="9" style="24"/>
    <col min="4356" max="4356" width="24" style="24" customWidth="1"/>
    <col min="4357" max="4357" width="35.125" style="24" customWidth="1"/>
    <col min="4358" max="4602" width="9" style="24"/>
    <col min="4603" max="4603" width="1.75" style="24" customWidth="1"/>
    <col min="4604" max="4604" width="13.125" style="24" customWidth="1"/>
    <col min="4605" max="4605" width="13.875" style="24" customWidth="1"/>
    <col min="4606" max="4606" width="12.75" style="24" customWidth="1"/>
    <col min="4607" max="4607" width="11.875" style="24" customWidth="1"/>
    <col min="4608" max="4608" width="14.5" style="24" customWidth="1"/>
    <col min="4609" max="4609" width="13.375" style="24" customWidth="1"/>
    <col min="4610" max="4611" width="9" style="24"/>
    <col min="4612" max="4612" width="24" style="24" customWidth="1"/>
    <col min="4613" max="4613" width="35.125" style="24" customWidth="1"/>
    <col min="4614" max="4858" width="9" style="24"/>
    <col min="4859" max="4859" width="1.75" style="24" customWidth="1"/>
    <col min="4860" max="4860" width="13.125" style="24" customWidth="1"/>
    <col min="4861" max="4861" width="13.875" style="24" customWidth="1"/>
    <col min="4862" max="4862" width="12.75" style="24" customWidth="1"/>
    <col min="4863" max="4863" width="11.875" style="24" customWidth="1"/>
    <col min="4864" max="4864" width="14.5" style="24" customWidth="1"/>
    <col min="4865" max="4865" width="13.375" style="24" customWidth="1"/>
    <col min="4866" max="4867" width="9" style="24"/>
    <col min="4868" max="4868" width="24" style="24" customWidth="1"/>
    <col min="4869" max="4869" width="35.125" style="24" customWidth="1"/>
    <col min="4870" max="5114" width="9" style="24"/>
    <col min="5115" max="5115" width="1.75" style="24" customWidth="1"/>
    <col min="5116" max="5116" width="13.125" style="24" customWidth="1"/>
    <col min="5117" max="5117" width="13.875" style="24" customWidth="1"/>
    <col min="5118" max="5118" width="12.75" style="24" customWidth="1"/>
    <col min="5119" max="5119" width="11.875" style="24" customWidth="1"/>
    <col min="5120" max="5120" width="14.5" style="24" customWidth="1"/>
    <col min="5121" max="5121" width="13.375" style="24" customWidth="1"/>
    <col min="5122" max="5123" width="9" style="24"/>
    <col min="5124" max="5124" width="24" style="24" customWidth="1"/>
    <col min="5125" max="5125" width="35.125" style="24" customWidth="1"/>
    <col min="5126" max="5370" width="9" style="24"/>
    <col min="5371" max="5371" width="1.75" style="24" customWidth="1"/>
    <col min="5372" max="5372" width="13.125" style="24" customWidth="1"/>
    <col min="5373" max="5373" width="13.875" style="24" customWidth="1"/>
    <col min="5374" max="5374" width="12.75" style="24" customWidth="1"/>
    <col min="5375" max="5375" width="11.875" style="24" customWidth="1"/>
    <col min="5376" max="5376" width="14.5" style="24" customWidth="1"/>
    <col min="5377" max="5377" width="13.375" style="24" customWidth="1"/>
    <col min="5378" max="5379" width="9" style="24"/>
    <col min="5380" max="5380" width="24" style="24" customWidth="1"/>
    <col min="5381" max="5381" width="35.125" style="24" customWidth="1"/>
    <col min="5382" max="5626" width="9" style="24"/>
    <col min="5627" max="5627" width="1.75" style="24" customWidth="1"/>
    <col min="5628" max="5628" width="13.125" style="24" customWidth="1"/>
    <col min="5629" max="5629" width="13.875" style="24" customWidth="1"/>
    <col min="5630" max="5630" width="12.75" style="24" customWidth="1"/>
    <col min="5631" max="5631" width="11.875" style="24" customWidth="1"/>
    <col min="5632" max="5632" width="14.5" style="24" customWidth="1"/>
    <col min="5633" max="5633" width="13.375" style="24" customWidth="1"/>
    <col min="5634" max="5635" width="9" style="24"/>
    <col min="5636" max="5636" width="24" style="24" customWidth="1"/>
    <col min="5637" max="5637" width="35.125" style="24" customWidth="1"/>
    <col min="5638" max="5882" width="9" style="24"/>
    <col min="5883" max="5883" width="1.75" style="24" customWidth="1"/>
    <col min="5884" max="5884" width="13.125" style="24" customWidth="1"/>
    <col min="5885" max="5885" width="13.875" style="24" customWidth="1"/>
    <col min="5886" max="5886" width="12.75" style="24" customWidth="1"/>
    <col min="5887" max="5887" width="11.875" style="24" customWidth="1"/>
    <col min="5888" max="5888" width="14.5" style="24" customWidth="1"/>
    <col min="5889" max="5889" width="13.375" style="24" customWidth="1"/>
    <col min="5890" max="5891" width="9" style="24"/>
    <col min="5892" max="5892" width="24" style="24" customWidth="1"/>
    <col min="5893" max="5893" width="35.125" style="24" customWidth="1"/>
    <col min="5894" max="6138" width="9" style="24"/>
    <col min="6139" max="6139" width="1.75" style="24" customWidth="1"/>
    <col min="6140" max="6140" width="13.125" style="24" customWidth="1"/>
    <col min="6141" max="6141" width="13.875" style="24" customWidth="1"/>
    <col min="6142" max="6142" width="12.75" style="24" customWidth="1"/>
    <col min="6143" max="6143" width="11.875" style="24" customWidth="1"/>
    <col min="6144" max="6144" width="14.5" style="24" customWidth="1"/>
    <col min="6145" max="6145" width="13.375" style="24" customWidth="1"/>
    <col min="6146" max="6147" width="9" style="24"/>
    <col min="6148" max="6148" width="24" style="24" customWidth="1"/>
    <col min="6149" max="6149" width="35.125" style="24" customWidth="1"/>
    <col min="6150" max="6394" width="9" style="24"/>
    <col min="6395" max="6395" width="1.75" style="24" customWidth="1"/>
    <col min="6396" max="6396" width="13.125" style="24" customWidth="1"/>
    <col min="6397" max="6397" width="13.875" style="24" customWidth="1"/>
    <col min="6398" max="6398" width="12.75" style="24" customWidth="1"/>
    <col min="6399" max="6399" width="11.875" style="24" customWidth="1"/>
    <col min="6400" max="6400" width="14.5" style="24" customWidth="1"/>
    <col min="6401" max="6401" width="13.375" style="24" customWidth="1"/>
    <col min="6402" max="6403" width="9" style="24"/>
    <col min="6404" max="6404" width="24" style="24" customWidth="1"/>
    <col min="6405" max="6405" width="35.125" style="24" customWidth="1"/>
    <col min="6406" max="6650" width="9" style="24"/>
    <col min="6651" max="6651" width="1.75" style="24" customWidth="1"/>
    <col min="6652" max="6652" width="13.125" style="24" customWidth="1"/>
    <col min="6653" max="6653" width="13.875" style="24" customWidth="1"/>
    <col min="6654" max="6654" width="12.75" style="24" customWidth="1"/>
    <col min="6655" max="6655" width="11.875" style="24" customWidth="1"/>
    <col min="6656" max="6656" width="14.5" style="24" customWidth="1"/>
    <col min="6657" max="6657" width="13.375" style="24" customWidth="1"/>
    <col min="6658" max="6659" width="9" style="24"/>
    <col min="6660" max="6660" width="24" style="24" customWidth="1"/>
    <col min="6661" max="6661" width="35.125" style="24" customWidth="1"/>
    <col min="6662" max="6906" width="9" style="24"/>
    <col min="6907" max="6907" width="1.75" style="24" customWidth="1"/>
    <col min="6908" max="6908" width="13.125" style="24" customWidth="1"/>
    <col min="6909" max="6909" width="13.875" style="24" customWidth="1"/>
    <col min="6910" max="6910" width="12.75" style="24" customWidth="1"/>
    <col min="6911" max="6911" width="11.875" style="24" customWidth="1"/>
    <col min="6912" max="6912" width="14.5" style="24" customWidth="1"/>
    <col min="6913" max="6913" width="13.375" style="24" customWidth="1"/>
    <col min="6914" max="6915" width="9" style="24"/>
    <col min="6916" max="6916" width="24" style="24" customWidth="1"/>
    <col min="6917" max="6917" width="35.125" style="24" customWidth="1"/>
    <col min="6918" max="7162" width="9" style="24"/>
    <col min="7163" max="7163" width="1.75" style="24" customWidth="1"/>
    <col min="7164" max="7164" width="13.125" style="24" customWidth="1"/>
    <col min="7165" max="7165" width="13.875" style="24" customWidth="1"/>
    <col min="7166" max="7166" width="12.75" style="24" customWidth="1"/>
    <col min="7167" max="7167" width="11.875" style="24" customWidth="1"/>
    <col min="7168" max="7168" width="14.5" style="24" customWidth="1"/>
    <col min="7169" max="7169" width="13.375" style="24" customWidth="1"/>
    <col min="7170" max="7171" width="9" style="24"/>
    <col min="7172" max="7172" width="24" style="24" customWidth="1"/>
    <col min="7173" max="7173" width="35.125" style="24" customWidth="1"/>
    <col min="7174" max="7418" width="9" style="24"/>
    <col min="7419" max="7419" width="1.75" style="24" customWidth="1"/>
    <col min="7420" max="7420" width="13.125" style="24" customWidth="1"/>
    <col min="7421" max="7421" width="13.875" style="24" customWidth="1"/>
    <col min="7422" max="7422" width="12.75" style="24" customWidth="1"/>
    <col min="7423" max="7423" width="11.875" style="24" customWidth="1"/>
    <col min="7424" max="7424" width="14.5" style="24" customWidth="1"/>
    <col min="7425" max="7425" width="13.375" style="24" customWidth="1"/>
    <col min="7426" max="7427" width="9" style="24"/>
    <col min="7428" max="7428" width="24" style="24" customWidth="1"/>
    <col min="7429" max="7429" width="35.125" style="24" customWidth="1"/>
    <col min="7430" max="7674" width="9" style="24"/>
    <col min="7675" max="7675" width="1.75" style="24" customWidth="1"/>
    <col min="7676" max="7676" width="13.125" style="24" customWidth="1"/>
    <col min="7677" max="7677" width="13.875" style="24" customWidth="1"/>
    <col min="7678" max="7678" width="12.75" style="24" customWidth="1"/>
    <col min="7679" max="7679" width="11.875" style="24" customWidth="1"/>
    <col min="7680" max="7680" width="14.5" style="24" customWidth="1"/>
    <col min="7681" max="7681" width="13.375" style="24" customWidth="1"/>
    <col min="7682" max="7683" width="9" style="24"/>
    <col min="7684" max="7684" width="24" style="24" customWidth="1"/>
    <col min="7685" max="7685" width="35.125" style="24" customWidth="1"/>
    <col min="7686" max="7930" width="9" style="24"/>
    <col min="7931" max="7931" width="1.75" style="24" customWidth="1"/>
    <col min="7932" max="7932" width="13.125" style="24" customWidth="1"/>
    <col min="7933" max="7933" width="13.875" style="24" customWidth="1"/>
    <col min="7934" max="7934" width="12.75" style="24" customWidth="1"/>
    <col min="7935" max="7935" width="11.875" style="24" customWidth="1"/>
    <col min="7936" max="7936" width="14.5" style="24" customWidth="1"/>
    <col min="7937" max="7937" width="13.375" style="24" customWidth="1"/>
    <col min="7938" max="7939" width="9" style="24"/>
    <col min="7940" max="7940" width="24" style="24" customWidth="1"/>
    <col min="7941" max="7941" width="35.125" style="24" customWidth="1"/>
    <col min="7942" max="8186" width="9" style="24"/>
    <col min="8187" max="8187" width="1.75" style="24" customWidth="1"/>
    <col min="8188" max="8188" width="13.125" style="24" customWidth="1"/>
    <col min="8189" max="8189" width="13.875" style="24" customWidth="1"/>
    <col min="8190" max="8190" width="12.75" style="24" customWidth="1"/>
    <col min="8191" max="8191" width="11.875" style="24" customWidth="1"/>
    <col min="8192" max="8192" width="14.5" style="24" customWidth="1"/>
    <col min="8193" max="8193" width="13.375" style="24" customWidth="1"/>
    <col min="8194" max="8195" width="9" style="24"/>
    <col min="8196" max="8196" width="24" style="24" customWidth="1"/>
    <col min="8197" max="8197" width="35.125" style="24" customWidth="1"/>
    <col min="8198" max="8442" width="9" style="24"/>
    <col min="8443" max="8443" width="1.75" style="24" customWidth="1"/>
    <col min="8444" max="8444" width="13.125" style="24" customWidth="1"/>
    <col min="8445" max="8445" width="13.875" style="24" customWidth="1"/>
    <col min="8446" max="8446" width="12.75" style="24" customWidth="1"/>
    <col min="8447" max="8447" width="11.875" style="24" customWidth="1"/>
    <col min="8448" max="8448" width="14.5" style="24" customWidth="1"/>
    <col min="8449" max="8449" width="13.375" style="24" customWidth="1"/>
    <col min="8450" max="8451" width="9" style="24"/>
    <col min="8452" max="8452" width="24" style="24" customWidth="1"/>
    <col min="8453" max="8453" width="35.125" style="24" customWidth="1"/>
    <col min="8454" max="8698" width="9" style="24"/>
    <col min="8699" max="8699" width="1.75" style="24" customWidth="1"/>
    <col min="8700" max="8700" width="13.125" style="24" customWidth="1"/>
    <col min="8701" max="8701" width="13.875" style="24" customWidth="1"/>
    <col min="8702" max="8702" width="12.75" style="24" customWidth="1"/>
    <col min="8703" max="8703" width="11.875" style="24" customWidth="1"/>
    <col min="8704" max="8704" width="14.5" style="24" customWidth="1"/>
    <col min="8705" max="8705" width="13.375" style="24" customWidth="1"/>
    <col min="8706" max="8707" width="9" style="24"/>
    <col min="8708" max="8708" width="24" style="24" customWidth="1"/>
    <col min="8709" max="8709" width="35.125" style="24" customWidth="1"/>
    <col min="8710" max="8954" width="9" style="24"/>
    <col min="8955" max="8955" width="1.75" style="24" customWidth="1"/>
    <col min="8956" max="8956" width="13.125" style="24" customWidth="1"/>
    <col min="8957" max="8957" width="13.875" style="24" customWidth="1"/>
    <col min="8958" max="8958" width="12.75" style="24" customWidth="1"/>
    <col min="8959" max="8959" width="11.875" style="24" customWidth="1"/>
    <col min="8960" max="8960" width="14.5" style="24" customWidth="1"/>
    <col min="8961" max="8961" width="13.375" style="24" customWidth="1"/>
    <col min="8962" max="8963" width="9" style="24"/>
    <col min="8964" max="8964" width="24" style="24" customWidth="1"/>
    <col min="8965" max="8965" width="35.125" style="24" customWidth="1"/>
    <col min="8966" max="9210" width="9" style="24"/>
    <col min="9211" max="9211" width="1.75" style="24" customWidth="1"/>
    <col min="9212" max="9212" width="13.125" style="24" customWidth="1"/>
    <col min="9213" max="9213" width="13.875" style="24" customWidth="1"/>
    <col min="9214" max="9214" width="12.75" style="24" customWidth="1"/>
    <col min="9215" max="9215" width="11.875" style="24" customWidth="1"/>
    <col min="9216" max="9216" width="14.5" style="24" customWidth="1"/>
    <col min="9217" max="9217" width="13.375" style="24" customWidth="1"/>
    <col min="9218" max="9219" width="9" style="24"/>
    <col min="9220" max="9220" width="24" style="24" customWidth="1"/>
    <col min="9221" max="9221" width="35.125" style="24" customWidth="1"/>
    <col min="9222" max="9466" width="9" style="24"/>
    <col min="9467" max="9467" width="1.75" style="24" customWidth="1"/>
    <col min="9468" max="9468" width="13.125" style="24" customWidth="1"/>
    <col min="9469" max="9469" width="13.875" style="24" customWidth="1"/>
    <col min="9470" max="9470" width="12.75" style="24" customWidth="1"/>
    <col min="9471" max="9471" width="11.875" style="24" customWidth="1"/>
    <col min="9472" max="9472" width="14.5" style="24" customWidth="1"/>
    <col min="9473" max="9473" width="13.375" style="24" customWidth="1"/>
    <col min="9474" max="9475" width="9" style="24"/>
    <col min="9476" max="9476" width="24" style="24" customWidth="1"/>
    <col min="9477" max="9477" width="35.125" style="24" customWidth="1"/>
    <col min="9478" max="9722" width="9" style="24"/>
    <col min="9723" max="9723" width="1.75" style="24" customWidth="1"/>
    <col min="9724" max="9724" width="13.125" style="24" customWidth="1"/>
    <col min="9725" max="9725" width="13.875" style="24" customWidth="1"/>
    <col min="9726" max="9726" width="12.75" style="24" customWidth="1"/>
    <col min="9727" max="9727" width="11.875" style="24" customWidth="1"/>
    <col min="9728" max="9728" width="14.5" style="24" customWidth="1"/>
    <col min="9729" max="9729" width="13.375" style="24" customWidth="1"/>
    <col min="9730" max="9731" width="9" style="24"/>
    <col min="9732" max="9732" width="24" style="24" customWidth="1"/>
    <col min="9733" max="9733" width="35.125" style="24" customWidth="1"/>
    <col min="9734" max="9978" width="9" style="24"/>
    <col min="9979" max="9979" width="1.75" style="24" customWidth="1"/>
    <col min="9980" max="9980" width="13.125" style="24" customWidth="1"/>
    <col min="9981" max="9981" width="13.875" style="24" customWidth="1"/>
    <col min="9982" max="9982" width="12.75" style="24" customWidth="1"/>
    <col min="9983" max="9983" width="11.875" style="24" customWidth="1"/>
    <col min="9984" max="9984" width="14.5" style="24" customWidth="1"/>
    <col min="9985" max="9985" width="13.375" style="24" customWidth="1"/>
    <col min="9986" max="9987" width="9" style="24"/>
    <col min="9988" max="9988" width="24" style="24" customWidth="1"/>
    <col min="9989" max="9989" width="35.125" style="24" customWidth="1"/>
    <col min="9990" max="10234" width="9" style="24"/>
    <col min="10235" max="10235" width="1.75" style="24" customWidth="1"/>
    <col min="10236" max="10236" width="13.125" style="24" customWidth="1"/>
    <col min="10237" max="10237" width="13.875" style="24" customWidth="1"/>
    <col min="10238" max="10238" width="12.75" style="24" customWidth="1"/>
    <col min="10239" max="10239" width="11.875" style="24" customWidth="1"/>
    <col min="10240" max="10240" width="14.5" style="24" customWidth="1"/>
    <col min="10241" max="10241" width="13.375" style="24" customWidth="1"/>
    <col min="10242" max="10243" width="9" style="24"/>
    <col min="10244" max="10244" width="24" style="24" customWidth="1"/>
    <col min="10245" max="10245" width="35.125" style="24" customWidth="1"/>
    <col min="10246" max="10490" width="9" style="24"/>
    <col min="10491" max="10491" width="1.75" style="24" customWidth="1"/>
    <col min="10492" max="10492" width="13.125" style="24" customWidth="1"/>
    <col min="10493" max="10493" width="13.875" style="24" customWidth="1"/>
    <col min="10494" max="10494" width="12.75" style="24" customWidth="1"/>
    <col min="10495" max="10495" width="11.875" style="24" customWidth="1"/>
    <col min="10496" max="10496" width="14.5" style="24" customWidth="1"/>
    <col min="10497" max="10497" width="13.375" style="24" customWidth="1"/>
    <col min="10498" max="10499" width="9" style="24"/>
    <col min="10500" max="10500" width="24" style="24" customWidth="1"/>
    <col min="10501" max="10501" width="35.125" style="24" customWidth="1"/>
    <col min="10502" max="10746" width="9" style="24"/>
    <col min="10747" max="10747" width="1.75" style="24" customWidth="1"/>
    <col min="10748" max="10748" width="13.125" style="24" customWidth="1"/>
    <col min="10749" max="10749" width="13.875" style="24" customWidth="1"/>
    <col min="10750" max="10750" width="12.75" style="24" customWidth="1"/>
    <col min="10751" max="10751" width="11.875" style="24" customWidth="1"/>
    <col min="10752" max="10752" width="14.5" style="24" customWidth="1"/>
    <col min="10753" max="10753" width="13.375" style="24" customWidth="1"/>
    <col min="10754" max="10755" width="9" style="24"/>
    <col min="10756" max="10756" width="24" style="24" customWidth="1"/>
    <col min="10757" max="10757" width="35.125" style="24" customWidth="1"/>
    <col min="10758" max="11002" width="9" style="24"/>
    <col min="11003" max="11003" width="1.75" style="24" customWidth="1"/>
    <col min="11004" max="11004" width="13.125" style="24" customWidth="1"/>
    <col min="11005" max="11005" width="13.875" style="24" customWidth="1"/>
    <col min="11006" max="11006" width="12.75" style="24" customWidth="1"/>
    <col min="11007" max="11007" width="11.875" style="24" customWidth="1"/>
    <col min="11008" max="11008" width="14.5" style="24" customWidth="1"/>
    <col min="11009" max="11009" width="13.375" style="24" customWidth="1"/>
    <col min="11010" max="11011" width="9" style="24"/>
    <col min="11012" max="11012" width="24" style="24" customWidth="1"/>
    <col min="11013" max="11013" width="35.125" style="24" customWidth="1"/>
    <col min="11014" max="11258" width="9" style="24"/>
    <col min="11259" max="11259" width="1.75" style="24" customWidth="1"/>
    <col min="11260" max="11260" width="13.125" style="24" customWidth="1"/>
    <col min="11261" max="11261" width="13.875" style="24" customWidth="1"/>
    <col min="11262" max="11262" width="12.75" style="24" customWidth="1"/>
    <col min="11263" max="11263" width="11.875" style="24" customWidth="1"/>
    <col min="11264" max="11264" width="14.5" style="24" customWidth="1"/>
    <col min="11265" max="11265" width="13.375" style="24" customWidth="1"/>
    <col min="11266" max="11267" width="9" style="24"/>
    <col min="11268" max="11268" width="24" style="24" customWidth="1"/>
    <col min="11269" max="11269" width="35.125" style="24" customWidth="1"/>
    <col min="11270" max="11514" width="9" style="24"/>
    <col min="11515" max="11515" width="1.75" style="24" customWidth="1"/>
    <col min="11516" max="11516" width="13.125" style="24" customWidth="1"/>
    <col min="11517" max="11517" width="13.875" style="24" customWidth="1"/>
    <col min="11518" max="11518" width="12.75" style="24" customWidth="1"/>
    <col min="11519" max="11519" width="11.875" style="24" customWidth="1"/>
    <col min="11520" max="11520" width="14.5" style="24" customWidth="1"/>
    <col min="11521" max="11521" width="13.375" style="24" customWidth="1"/>
    <col min="11522" max="11523" width="9" style="24"/>
    <col min="11524" max="11524" width="24" style="24" customWidth="1"/>
    <col min="11525" max="11525" width="35.125" style="24" customWidth="1"/>
    <col min="11526" max="11770" width="9" style="24"/>
    <col min="11771" max="11771" width="1.75" style="24" customWidth="1"/>
    <col min="11772" max="11772" width="13.125" style="24" customWidth="1"/>
    <col min="11773" max="11773" width="13.875" style="24" customWidth="1"/>
    <col min="11774" max="11774" width="12.75" style="24" customWidth="1"/>
    <col min="11775" max="11775" width="11.875" style="24" customWidth="1"/>
    <col min="11776" max="11776" width="14.5" style="24" customWidth="1"/>
    <col min="11777" max="11777" width="13.375" style="24" customWidth="1"/>
    <col min="11778" max="11779" width="9" style="24"/>
    <col min="11780" max="11780" width="24" style="24" customWidth="1"/>
    <col min="11781" max="11781" width="35.125" style="24" customWidth="1"/>
    <col min="11782" max="12026" width="9" style="24"/>
    <col min="12027" max="12027" width="1.75" style="24" customWidth="1"/>
    <col min="12028" max="12028" width="13.125" style="24" customWidth="1"/>
    <col min="12029" max="12029" width="13.875" style="24" customWidth="1"/>
    <col min="12030" max="12030" width="12.75" style="24" customWidth="1"/>
    <col min="12031" max="12031" width="11.875" style="24" customWidth="1"/>
    <col min="12032" max="12032" width="14.5" style="24" customWidth="1"/>
    <col min="12033" max="12033" width="13.375" style="24" customWidth="1"/>
    <col min="12034" max="12035" width="9" style="24"/>
    <col min="12036" max="12036" width="24" style="24" customWidth="1"/>
    <col min="12037" max="12037" width="35.125" style="24" customWidth="1"/>
    <col min="12038" max="12282" width="9" style="24"/>
    <col min="12283" max="12283" width="1.75" style="24" customWidth="1"/>
    <col min="12284" max="12284" width="13.125" style="24" customWidth="1"/>
    <col min="12285" max="12285" width="13.875" style="24" customWidth="1"/>
    <col min="12286" max="12286" width="12.75" style="24" customWidth="1"/>
    <col min="12287" max="12287" width="11.875" style="24" customWidth="1"/>
    <col min="12288" max="12288" width="14.5" style="24" customWidth="1"/>
    <col min="12289" max="12289" width="13.375" style="24" customWidth="1"/>
    <col min="12290" max="12291" width="9" style="24"/>
    <col min="12292" max="12292" width="24" style="24" customWidth="1"/>
    <col min="12293" max="12293" width="35.125" style="24" customWidth="1"/>
    <col min="12294" max="12538" width="9" style="24"/>
    <col min="12539" max="12539" width="1.75" style="24" customWidth="1"/>
    <col min="12540" max="12540" width="13.125" style="24" customWidth="1"/>
    <col min="12541" max="12541" width="13.875" style="24" customWidth="1"/>
    <col min="12542" max="12542" width="12.75" style="24" customWidth="1"/>
    <col min="12543" max="12543" width="11.875" style="24" customWidth="1"/>
    <col min="12544" max="12544" width="14.5" style="24" customWidth="1"/>
    <col min="12545" max="12545" width="13.375" style="24" customWidth="1"/>
    <col min="12546" max="12547" width="9" style="24"/>
    <col min="12548" max="12548" width="24" style="24" customWidth="1"/>
    <col min="12549" max="12549" width="35.125" style="24" customWidth="1"/>
    <col min="12550" max="12794" width="9" style="24"/>
    <col min="12795" max="12795" width="1.75" style="24" customWidth="1"/>
    <col min="12796" max="12796" width="13.125" style="24" customWidth="1"/>
    <col min="12797" max="12797" width="13.875" style="24" customWidth="1"/>
    <col min="12798" max="12798" width="12.75" style="24" customWidth="1"/>
    <col min="12799" max="12799" width="11.875" style="24" customWidth="1"/>
    <col min="12800" max="12800" width="14.5" style="24" customWidth="1"/>
    <col min="12801" max="12801" width="13.375" style="24" customWidth="1"/>
    <col min="12802" max="12803" width="9" style="24"/>
    <col min="12804" max="12804" width="24" style="24" customWidth="1"/>
    <col min="12805" max="12805" width="35.125" style="24" customWidth="1"/>
    <col min="12806" max="13050" width="9" style="24"/>
    <col min="13051" max="13051" width="1.75" style="24" customWidth="1"/>
    <col min="13052" max="13052" width="13.125" style="24" customWidth="1"/>
    <col min="13053" max="13053" width="13.875" style="24" customWidth="1"/>
    <col min="13054" max="13054" width="12.75" style="24" customWidth="1"/>
    <col min="13055" max="13055" width="11.875" style="24" customWidth="1"/>
    <col min="13056" max="13056" width="14.5" style="24" customWidth="1"/>
    <col min="13057" max="13057" width="13.375" style="24" customWidth="1"/>
    <col min="13058" max="13059" width="9" style="24"/>
    <col min="13060" max="13060" width="24" style="24" customWidth="1"/>
    <col min="13061" max="13061" width="35.125" style="24" customWidth="1"/>
    <col min="13062" max="13306" width="9" style="24"/>
    <col min="13307" max="13307" width="1.75" style="24" customWidth="1"/>
    <col min="13308" max="13308" width="13.125" style="24" customWidth="1"/>
    <col min="13309" max="13309" width="13.875" style="24" customWidth="1"/>
    <col min="13310" max="13310" width="12.75" style="24" customWidth="1"/>
    <col min="13311" max="13311" width="11.875" style="24" customWidth="1"/>
    <col min="13312" max="13312" width="14.5" style="24" customWidth="1"/>
    <col min="13313" max="13313" width="13.375" style="24" customWidth="1"/>
    <col min="13314" max="13315" width="9" style="24"/>
    <col min="13316" max="13316" width="24" style="24" customWidth="1"/>
    <col min="13317" max="13317" width="35.125" style="24" customWidth="1"/>
    <col min="13318" max="13562" width="9" style="24"/>
    <col min="13563" max="13563" width="1.75" style="24" customWidth="1"/>
    <col min="13564" max="13564" width="13.125" style="24" customWidth="1"/>
    <col min="13565" max="13565" width="13.875" style="24" customWidth="1"/>
    <col min="13566" max="13566" width="12.75" style="24" customWidth="1"/>
    <col min="13567" max="13567" width="11.875" style="24" customWidth="1"/>
    <col min="13568" max="13568" width="14.5" style="24" customWidth="1"/>
    <col min="13569" max="13569" width="13.375" style="24" customWidth="1"/>
    <col min="13570" max="13571" width="9" style="24"/>
    <col min="13572" max="13572" width="24" style="24" customWidth="1"/>
    <col min="13573" max="13573" width="35.125" style="24" customWidth="1"/>
    <col min="13574" max="13818" width="9" style="24"/>
    <col min="13819" max="13819" width="1.75" style="24" customWidth="1"/>
    <col min="13820" max="13820" width="13.125" style="24" customWidth="1"/>
    <col min="13821" max="13821" width="13.875" style="24" customWidth="1"/>
    <col min="13822" max="13822" width="12.75" style="24" customWidth="1"/>
    <col min="13823" max="13823" width="11.875" style="24" customWidth="1"/>
    <col min="13824" max="13824" width="14.5" style="24" customWidth="1"/>
    <col min="13825" max="13825" width="13.375" style="24" customWidth="1"/>
    <col min="13826" max="13827" width="9" style="24"/>
    <col min="13828" max="13828" width="24" style="24" customWidth="1"/>
    <col min="13829" max="13829" width="35.125" style="24" customWidth="1"/>
    <col min="13830" max="14074" width="9" style="24"/>
    <col min="14075" max="14075" width="1.75" style="24" customWidth="1"/>
    <col min="14076" max="14076" width="13.125" style="24" customWidth="1"/>
    <col min="14077" max="14077" width="13.875" style="24" customWidth="1"/>
    <col min="14078" max="14078" width="12.75" style="24" customWidth="1"/>
    <col min="14079" max="14079" width="11.875" style="24" customWidth="1"/>
    <col min="14080" max="14080" width="14.5" style="24" customWidth="1"/>
    <col min="14081" max="14081" width="13.375" style="24" customWidth="1"/>
    <col min="14082" max="14083" width="9" style="24"/>
    <col min="14084" max="14084" width="24" style="24" customWidth="1"/>
    <col min="14085" max="14085" width="35.125" style="24" customWidth="1"/>
    <col min="14086" max="14330" width="9" style="24"/>
    <col min="14331" max="14331" width="1.75" style="24" customWidth="1"/>
    <col min="14332" max="14332" width="13.125" style="24" customWidth="1"/>
    <col min="14333" max="14333" width="13.875" style="24" customWidth="1"/>
    <col min="14334" max="14334" width="12.75" style="24" customWidth="1"/>
    <col min="14335" max="14335" width="11.875" style="24" customWidth="1"/>
    <col min="14336" max="14336" width="14.5" style="24" customWidth="1"/>
    <col min="14337" max="14337" width="13.375" style="24" customWidth="1"/>
    <col min="14338" max="14339" width="9" style="24"/>
    <col min="14340" max="14340" width="24" style="24" customWidth="1"/>
    <col min="14341" max="14341" width="35.125" style="24" customWidth="1"/>
    <col min="14342" max="14586" width="9" style="24"/>
    <col min="14587" max="14587" width="1.75" style="24" customWidth="1"/>
    <col min="14588" max="14588" width="13.125" style="24" customWidth="1"/>
    <col min="14589" max="14589" width="13.875" style="24" customWidth="1"/>
    <col min="14590" max="14590" width="12.75" style="24" customWidth="1"/>
    <col min="14591" max="14591" width="11.875" style="24" customWidth="1"/>
    <col min="14592" max="14592" width="14.5" style="24" customWidth="1"/>
    <col min="14593" max="14593" width="13.375" style="24" customWidth="1"/>
    <col min="14594" max="14595" width="9" style="24"/>
    <col min="14596" max="14596" width="24" style="24" customWidth="1"/>
    <col min="14597" max="14597" width="35.125" style="24" customWidth="1"/>
    <col min="14598" max="14842" width="9" style="24"/>
    <col min="14843" max="14843" width="1.75" style="24" customWidth="1"/>
    <col min="14844" max="14844" width="13.125" style="24" customWidth="1"/>
    <col min="14845" max="14845" width="13.875" style="24" customWidth="1"/>
    <col min="14846" max="14846" width="12.75" style="24" customWidth="1"/>
    <col min="14847" max="14847" width="11.875" style="24" customWidth="1"/>
    <col min="14848" max="14848" width="14.5" style="24" customWidth="1"/>
    <col min="14849" max="14849" width="13.375" style="24" customWidth="1"/>
    <col min="14850" max="14851" width="9" style="24"/>
    <col min="14852" max="14852" width="24" style="24" customWidth="1"/>
    <col min="14853" max="14853" width="35.125" style="24" customWidth="1"/>
    <col min="14854" max="15098" width="9" style="24"/>
    <col min="15099" max="15099" width="1.75" style="24" customWidth="1"/>
    <col min="15100" max="15100" width="13.125" style="24" customWidth="1"/>
    <col min="15101" max="15101" width="13.875" style="24" customWidth="1"/>
    <col min="15102" max="15102" width="12.75" style="24" customWidth="1"/>
    <col min="15103" max="15103" width="11.875" style="24" customWidth="1"/>
    <col min="15104" max="15104" width="14.5" style="24" customWidth="1"/>
    <col min="15105" max="15105" width="13.375" style="24" customWidth="1"/>
    <col min="15106" max="15107" width="9" style="24"/>
    <col min="15108" max="15108" width="24" style="24" customWidth="1"/>
    <col min="15109" max="15109" width="35.125" style="24" customWidth="1"/>
    <col min="15110" max="15354" width="9" style="24"/>
    <col min="15355" max="15355" width="1.75" style="24" customWidth="1"/>
    <col min="15356" max="15356" width="13.125" style="24" customWidth="1"/>
    <col min="15357" max="15357" width="13.875" style="24" customWidth="1"/>
    <col min="15358" max="15358" width="12.75" style="24" customWidth="1"/>
    <col min="15359" max="15359" width="11.875" style="24" customWidth="1"/>
    <col min="15360" max="15360" width="14.5" style="24" customWidth="1"/>
    <col min="15361" max="15361" width="13.375" style="24" customWidth="1"/>
    <col min="15362" max="15363" width="9" style="24"/>
    <col min="15364" max="15364" width="24" style="24" customWidth="1"/>
    <col min="15365" max="15365" width="35.125" style="24" customWidth="1"/>
    <col min="15366" max="15610" width="9" style="24"/>
    <col min="15611" max="15611" width="1.75" style="24" customWidth="1"/>
    <col min="15612" max="15612" width="13.125" style="24" customWidth="1"/>
    <col min="15613" max="15613" width="13.875" style="24" customWidth="1"/>
    <col min="15614" max="15614" width="12.75" style="24" customWidth="1"/>
    <col min="15615" max="15615" width="11.875" style="24" customWidth="1"/>
    <col min="15616" max="15616" width="14.5" style="24" customWidth="1"/>
    <col min="15617" max="15617" width="13.375" style="24" customWidth="1"/>
    <col min="15618" max="15619" width="9" style="24"/>
    <col min="15620" max="15620" width="24" style="24" customWidth="1"/>
    <col min="15621" max="15621" width="35.125" style="24" customWidth="1"/>
    <col min="15622" max="15866" width="9" style="24"/>
    <col min="15867" max="15867" width="1.75" style="24" customWidth="1"/>
    <col min="15868" max="15868" width="13.125" style="24" customWidth="1"/>
    <col min="15869" max="15869" width="13.875" style="24" customWidth="1"/>
    <col min="15870" max="15870" width="12.75" style="24" customWidth="1"/>
    <col min="15871" max="15871" width="11.875" style="24" customWidth="1"/>
    <col min="15872" max="15872" width="14.5" style="24" customWidth="1"/>
    <col min="15873" max="15873" width="13.375" style="24" customWidth="1"/>
    <col min="15874" max="15875" width="9" style="24"/>
    <col min="15876" max="15876" width="24" style="24" customWidth="1"/>
    <col min="15877" max="15877" width="35.125" style="24" customWidth="1"/>
    <col min="15878" max="16122" width="9" style="24"/>
    <col min="16123" max="16123" width="1.75" style="24" customWidth="1"/>
    <col min="16124" max="16124" width="13.125" style="24" customWidth="1"/>
    <col min="16125" max="16125" width="13.875" style="24" customWidth="1"/>
    <col min="16126" max="16126" width="12.75" style="24" customWidth="1"/>
    <col min="16127" max="16127" width="11.875" style="24" customWidth="1"/>
    <col min="16128" max="16128" width="14.5" style="24" customWidth="1"/>
    <col min="16129" max="16129" width="13.375" style="24" customWidth="1"/>
    <col min="16130" max="16131" width="9" style="24"/>
    <col min="16132" max="16132" width="24" style="24" customWidth="1"/>
    <col min="16133" max="16133" width="35.125" style="24" customWidth="1"/>
    <col min="16134" max="16384" width="9" style="24"/>
  </cols>
  <sheetData>
    <row r="1" spans="1:51" ht="24.75" customHeight="1" thickBot="1" x14ac:dyDescent="0.2">
      <c r="A1" s="5" t="s">
        <v>42</v>
      </c>
      <c r="B1" s="2"/>
      <c r="C1" s="8"/>
      <c r="D1" s="8"/>
      <c r="E1" s="2"/>
      <c r="F1" s="2"/>
      <c r="G1" s="2"/>
    </row>
    <row r="2" spans="1:51" ht="12.75" customHeight="1" x14ac:dyDescent="0.2">
      <c r="A2" s="248" t="s">
        <v>43</v>
      </c>
      <c r="B2" s="249"/>
      <c r="C2" s="250" t="s">
        <v>44</v>
      </c>
      <c r="D2" s="251"/>
      <c r="E2" s="251"/>
      <c r="F2" s="251"/>
      <c r="G2" s="252"/>
    </row>
    <row r="3" spans="1:51" ht="3" hidden="1" customHeight="1" x14ac:dyDescent="0.2">
      <c r="A3" s="4"/>
      <c r="B3" s="6"/>
      <c r="C3" s="253" t="s">
        <v>45</v>
      </c>
      <c r="D3" s="254"/>
      <c r="E3" s="254"/>
      <c r="F3" s="254"/>
      <c r="G3" s="255"/>
    </row>
    <row r="4" spans="1:51" ht="12.75" customHeight="1" x14ac:dyDescent="0.2">
      <c r="A4" s="4"/>
      <c r="B4" s="6"/>
      <c r="C4" s="256" t="s">
        <v>150</v>
      </c>
      <c r="D4" s="254"/>
      <c r="E4" s="254"/>
      <c r="F4" s="254"/>
      <c r="G4" s="255"/>
    </row>
    <row r="5" spans="1:51" ht="12" customHeight="1" x14ac:dyDescent="0.2">
      <c r="A5" s="257" t="s">
        <v>46</v>
      </c>
      <c r="B5" s="258"/>
      <c r="C5" s="259" t="s">
        <v>47</v>
      </c>
      <c r="D5" s="260"/>
      <c r="E5" s="260"/>
      <c r="F5" s="260"/>
      <c r="G5" s="261"/>
    </row>
    <row r="6" spans="1:51" ht="12.75" customHeight="1" x14ac:dyDescent="0.2">
      <c r="A6" s="4"/>
      <c r="B6" s="6"/>
      <c r="C6" s="256" t="s">
        <v>149</v>
      </c>
      <c r="D6" s="254"/>
      <c r="E6" s="254"/>
      <c r="F6" s="254"/>
      <c r="G6" s="255"/>
    </row>
    <row r="7" spans="1:51" ht="12.95" customHeight="1" x14ac:dyDescent="0.2">
      <c r="A7" s="257" t="s">
        <v>48</v>
      </c>
      <c r="B7" s="258"/>
      <c r="C7" s="259" t="s">
        <v>49</v>
      </c>
      <c r="D7" s="260"/>
      <c r="E7" s="260"/>
      <c r="F7" s="260"/>
      <c r="G7" s="261"/>
      <c r="I7" s="3"/>
    </row>
    <row r="8" spans="1:51" ht="24.95" customHeight="1" x14ac:dyDescent="0.2">
      <c r="A8" s="7"/>
      <c r="B8" s="6"/>
      <c r="C8" s="256" t="s">
        <v>151</v>
      </c>
      <c r="D8" s="262"/>
      <c r="E8" s="262"/>
      <c r="F8" s="262"/>
      <c r="G8" s="263"/>
      <c r="J8" s="214"/>
      <c r="K8" s="214"/>
      <c r="L8" s="215"/>
    </row>
    <row r="9" spans="1:51" ht="12.75" x14ac:dyDescent="0.2">
      <c r="A9" s="264" t="s">
        <v>50</v>
      </c>
      <c r="B9" s="265"/>
      <c r="C9" s="259" t="s">
        <v>152</v>
      </c>
      <c r="D9" s="260"/>
      <c r="E9" s="260"/>
      <c r="F9" s="260"/>
      <c r="G9" s="261"/>
      <c r="H9" s="1"/>
      <c r="J9" s="214"/>
      <c r="K9" s="214"/>
      <c r="L9" s="215"/>
    </row>
    <row r="10" spans="1:51" ht="12.75" x14ac:dyDescent="0.2">
      <c r="A10" s="264" t="s">
        <v>51</v>
      </c>
      <c r="B10" s="265"/>
      <c r="C10" s="259" t="s">
        <v>145</v>
      </c>
      <c r="D10" s="260"/>
      <c r="E10" s="260"/>
      <c r="F10" s="260"/>
      <c r="G10" s="261"/>
      <c r="H10" s="33"/>
      <c r="J10" s="214"/>
      <c r="K10" s="214"/>
      <c r="L10" s="215"/>
    </row>
    <row r="11" spans="1:51" ht="12.75" x14ac:dyDescent="0.2">
      <c r="A11" s="264" t="s">
        <v>52</v>
      </c>
      <c r="B11" s="265"/>
      <c r="C11" s="266"/>
      <c r="D11" s="267"/>
      <c r="E11" s="267"/>
      <c r="F11" s="267"/>
      <c r="G11" s="268"/>
      <c r="H11" s="34"/>
    </row>
    <row r="12" spans="1:51" ht="13.5" customHeight="1" x14ac:dyDescent="0.2">
      <c r="A12" s="264" t="s">
        <v>53</v>
      </c>
      <c r="B12" s="265"/>
      <c r="C12" s="266" t="s">
        <v>153</v>
      </c>
      <c r="D12" s="267"/>
      <c r="E12" s="267"/>
      <c r="F12" s="267"/>
      <c r="G12" s="268"/>
      <c r="H12" s="33"/>
      <c r="AU12" s="35"/>
      <c r="AV12" s="35"/>
      <c r="AW12" s="35"/>
      <c r="AX12" s="35"/>
      <c r="AY12" s="35"/>
    </row>
    <row r="13" spans="1:51" ht="28.5" customHeight="1" thickBot="1" x14ac:dyDescent="0.2">
      <c r="A13" s="36" t="s">
        <v>54</v>
      </c>
      <c r="B13" s="37"/>
      <c r="C13" s="37"/>
      <c r="D13" s="37"/>
      <c r="E13" s="38"/>
      <c r="F13" s="38"/>
      <c r="G13" s="39"/>
      <c r="H13" s="33"/>
    </row>
    <row r="14" spans="1:51" ht="17.25" customHeight="1" thickBot="1" x14ac:dyDescent="0.25">
      <c r="A14" s="40"/>
      <c r="B14" s="41" t="s">
        <v>3</v>
      </c>
      <c r="C14" s="42"/>
      <c r="D14" s="43"/>
      <c r="E14" s="44" t="s">
        <v>55</v>
      </c>
      <c r="F14" s="44" t="s">
        <v>56</v>
      </c>
      <c r="G14" s="45" t="s">
        <v>2</v>
      </c>
    </row>
    <row r="15" spans="1:51" ht="15.95" customHeight="1" x14ac:dyDescent="0.2">
      <c r="A15" s="46"/>
      <c r="B15" s="47" t="s">
        <v>57</v>
      </c>
      <c r="C15" s="48"/>
      <c r="D15" s="271"/>
      <c r="E15" s="272"/>
      <c r="F15" s="49"/>
      <c r="G15" s="50"/>
    </row>
    <row r="16" spans="1:51" ht="15.95" customHeight="1" x14ac:dyDescent="0.2">
      <c r="A16" s="46"/>
      <c r="B16" s="51" t="s">
        <v>58</v>
      </c>
      <c r="C16" s="52"/>
      <c r="D16" s="273"/>
      <c r="E16" s="274"/>
      <c r="F16" s="102">
        <f>Rekapitulace!$H$38</f>
        <v>170000</v>
      </c>
      <c r="G16" s="54">
        <f>F16</f>
        <v>170000</v>
      </c>
    </row>
    <row r="17" spans="1:7" ht="15.95" customHeight="1" x14ac:dyDescent="0.2">
      <c r="A17" s="46"/>
      <c r="B17" s="51" t="s">
        <v>59</v>
      </c>
      <c r="C17" s="52"/>
      <c r="D17" s="273"/>
      <c r="E17" s="274"/>
      <c r="F17" s="53"/>
      <c r="G17" s="50"/>
    </row>
    <row r="18" spans="1:7" ht="15.95" customHeight="1" x14ac:dyDescent="0.2">
      <c r="A18" s="46"/>
      <c r="B18" s="55" t="s">
        <v>60</v>
      </c>
      <c r="C18" s="52"/>
      <c r="D18" s="273"/>
      <c r="E18" s="274"/>
      <c r="F18" s="53"/>
      <c r="G18" s="50"/>
    </row>
    <row r="19" spans="1:7" ht="15.95" customHeight="1" x14ac:dyDescent="0.2">
      <c r="A19" s="46"/>
      <c r="B19" s="51" t="s">
        <v>61</v>
      </c>
      <c r="C19" s="52"/>
      <c r="D19" s="275"/>
      <c r="E19" s="276"/>
      <c r="F19" s="53"/>
      <c r="G19" s="50"/>
    </row>
    <row r="20" spans="1:7" ht="15.95" customHeight="1" x14ac:dyDescent="0.2">
      <c r="A20" s="46"/>
      <c r="B20" s="56" t="s">
        <v>2</v>
      </c>
      <c r="C20" s="52"/>
      <c r="D20" s="273"/>
      <c r="E20" s="274"/>
      <c r="F20" s="53"/>
      <c r="G20" s="54">
        <f>G15+G16+G17+G18+G19</f>
        <v>170000</v>
      </c>
    </row>
    <row r="21" spans="1:7" ht="3" customHeight="1" x14ac:dyDescent="0.15">
      <c r="A21" s="46"/>
      <c r="B21" s="33"/>
      <c r="C21" s="52"/>
      <c r="D21" s="57"/>
      <c r="E21" s="58"/>
      <c r="F21" s="59"/>
      <c r="G21" s="50"/>
    </row>
    <row r="22" spans="1:7" ht="3" customHeight="1" x14ac:dyDescent="0.15">
      <c r="A22" s="46"/>
      <c r="B22" s="33"/>
      <c r="C22" s="52"/>
      <c r="D22" s="57"/>
      <c r="E22" s="58"/>
      <c r="F22" s="59"/>
      <c r="G22" s="50"/>
    </row>
    <row r="23" spans="1:7" ht="3" customHeight="1" thickBot="1" x14ac:dyDescent="0.2">
      <c r="A23" s="277"/>
      <c r="B23" s="278"/>
      <c r="C23" s="60"/>
      <c r="D23" s="61"/>
      <c r="E23" s="62"/>
      <c r="F23" s="63"/>
      <c r="G23" s="64"/>
    </row>
    <row r="24" spans="1:7" ht="12.75" x14ac:dyDescent="0.2">
      <c r="A24" s="65" t="s">
        <v>11</v>
      </c>
      <c r="B24" s="66"/>
      <c r="C24" s="67"/>
      <c r="D24" s="66" t="s">
        <v>62</v>
      </c>
      <c r="E24" s="66"/>
      <c r="F24" s="68" t="s">
        <v>63</v>
      </c>
      <c r="G24" s="69"/>
    </row>
    <row r="25" spans="1:7" x14ac:dyDescent="0.15">
      <c r="A25" s="70" t="s">
        <v>64</v>
      </c>
      <c r="B25" s="71"/>
      <c r="C25" s="72"/>
      <c r="D25" s="71" t="s">
        <v>64</v>
      </c>
      <c r="E25" s="71"/>
      <c r="F25" s="73" t="s">
        <v>64</v>
      </c>
      <c r="G25" s="74"/>
    </row>
    <row r="26" spans="1:7" ht="2.25" customHeight="1" x14ac:dyDescent="0.15">
      <c r="A26" s="46"/>
      <c r="B26" s="33"/>
      <c r="C26" s="75"/>
      <c r="D26" s="33"/>
      <c r="E26" s="33"/>
      <c r="F26" s="57"/>
      <c r="G26" s="76"/>
    </row>
    <row r="27" spans="1:7" ht="34.5" customHeight="1" x14ac:dyDescent="0.15">
      <c r="A27" s="279" t="s">
        <v>65</v>
      </c>
      <c r="B27" s="280"/>
      <c r="C27" s="281"/>
      <c r="D27" s="282" t="s">
        <v>65</v>
      </c>
      <c r="E27" s="281"/>
      <c r="F27" s="282" t="s">
        <v>65</v>
      </c>
      <c r="G27" s="283"/>
    </row>
    <row r="28" spans="1:7" ht="15.75" customHeight="1" x14ac:dyDescent="0.2">
      <c r="A28" s="77" t="s">
        <v>66</v>
      </c>
      <c r="B28" s="78"/>
      <c r="C28" s="79"/>
      <c r="D28" s="56" t="s">
        <v>66</v>
      </c>
      <c r="E28" s="56"/>
      <c r="F28" s="80" t="s">
        <v>66</v>
      </c>
      <c r="G28" s="81"/>
    </row>
    <row r="29" spans="1:7" ht="48.75" customHeight="1" x14ac:dyDescent="0.2">
      <c r="A29" s="77" t="s">
        <v>67</v>
      </c>
      <c r="B29" s="56"/>
      <c r="C29" s="79"/>
      <c r="D29" s="80" t="s">
        <v>68</v>
      </c>
      <c r="E29" s="79"/>
      <c r="F29" s="82" t="s">
        <v>68</v>
      </c>
      <c r="G29" s="81"/>
    </row>
    <row r="30" spans="1:7" ht="12.75" x14ac:dyDescent="0.2">
      <c r="A30" s="83" t="s">
        <v>69</v>
      </c>
      <c r="B30" s="84"/>
      <c r="C30" s="85">
        <v>21</v>
      </c>
      <c r="D30" s="84" t="s">
        <v>70</v>
      </c>
      <c r="E30" s="86"/>
      <c r="F30" s="269">
        <f>ROUND(G20,0)</f>
        <v>170000</v>
      </c>
      <c r="G30" s="270"/>
    </row>
    <row r="31" spans="1:7" ht="12.75" x14ac:dyDescent="0.2">
      <c r="A31" s="83" t="s">
        <v>71</v>
      </c>
      <c r="B31" s="84"/>
      <c r="C31" s="85">
        <f>SazbaDPH1</f>
        <v>21</v>
      </c>
      <c r="D31" s="84" t="s">
        <v>72</v>
      </c>
      <c r="E31" s="86"/>
      <c r="F31" s="269">
        <f>ROUND(F30*0.21,0)</f>
        <v>35700</v>
      </c>
      <c r="G31" s="270"/>
    </row>
    <row r="32" spans="1:7" ht="12.75" x14ac:dyDescent="0.2">
      <c r="A32" s="83" t="s">
        <v>69</v>
      </c>
      <c r="B32" s="84"/>
      <c r="C32" s="85">
        <v>15</v>
      </c>
      <c r="D32" s="84" t="s">
        <v>72</v>
      </c>
      <c r="E32" s="86"/>
      <c r="F32" s="269">
        <v>0</v>
      </c>
      <c r="G32" s="270"/>
    </row>
    <row r="33" spans="1:8" ht="12.75" x14ac:dyDescent="0.2">
      <c r="A33" s="83" t="s">
        <v>71</v>
      </c>
      <c r="B33" s="84"/>
      <c r="C33" s="85">
        <f>SazbaDPH2</f>
        <v>15</v>
      </c>
      <c r="D33" s="84" t="s">
        <v>72</v>
      </c>
      <c r="E33" s="86"/>
      <c r="F33" s="284">
        <v>0</v>
      </c>
      <c r="G33" s="285"/>
    </row>
    <row r="34" spans="1:8" ht="12.75" thickBot="1" x14ac:dyDescent="0.2">
      <c r="A34" s="87"/>
      <c r="B34" s="88"/>
      <c r="C34" s="89"/>
      <c r="D34" s="88"/>
      <c r="E34" s="90"/>
      <c r="F34" s="286"/>
      <c r="G34" s="287"/>
    </row>
    <row r="35" spans="1:8" s="94" customFormat="1" ht="19.5" customHeight="1" thickBot="1" x14ac:dyDescent="0.3">
      <c r="A35" s="91" t="s">
        <v>73</v>
      </c>
      <c r="B35" s="91"/>
      <c r="C35" s="92"/>
      <c r="D35" s="92"/>
      <c r="E35" s="93"/>
      <c r="F35" s="288">
        <f>SUM(F30:G34)</f>
        <v>205700</v>
      </c>
      <c r="G35" s="289"/>
    </row>
    <row r="36" spans="1:8" ht="18" customHeight="1" x14ac:dyDescent="0.15">
      <c r="A36" s="95" t="s">
        <v>74</v>
      </c>
    </row>
    <row r="37" spans="1:8" x14ac:dyDescent="0.15">
      <c r="B37" s="290" t="s">
        <v>215</v>
      </c>
      <c r="C37" s="290"/>
      <c r="D37" s="290"/>
      <c r="E37" s="290"/>
      <c r="F37" s="290"/>
      <c r="G37" s="290"/>
      <c r="H37" s="24" t="s">
        <v>75</v>
      </c>
    </row>
    <row r="38" spans="1:8" ht="14.25" customHeight="1" x14ac:dyDescent="0.15">
      <c r="A38" s="95"/>
      <c r="B38" s="290"/>
      <c r="C38" s="290"/>
      <c r="D38" s="290"/>
      <c r="E38" s="290"/>
      <c r="F38" s="290"/>
      <c r="G38" s="290"/>
      <c r="H38" s="24" t="s">
        <v>75</v>
      </c>
    </row>
    <row r="39" spans="1:8" ht="12.75" customHeight="1" x14ac:dyDescent="0.15">
      <c r="A39" s="96"/>
      <c r="B39" s="290"/>
      <c r="C39" s="290"/>
      <c r="D39" s="290"/>
      <c r="E39" s="290"/>
      <c r="F39" s="290"/>
      <c r="G39" s="290"/>
      <c r="H39" s="24" t="s">
        <v>75</v>
      </c>
    </row>
    <row r="40" spans="1:8" x14ac:dyDescent="0.15">
      <c r="A40" s="96"/>
      <c r="B40" s="290"/>
      <c r="C40" s="290"/>
      <c r="D40" s="290"/>
      <c r="E40" s="290"/>
      <c r="F40" s="290"/>
      <c r="G40" s="290"/>
      <c r="H40" s="24" t="s">
        <v>75</v>
      </c>
    </row>
    <row r="41" spans="1:8" x14ac:dyDescent="0.15">
      <c r="A41" s="96"/>
      <c r="B41" s="290"/>
      <c r="C41" s="290"/>
      <c r="D41" s="290"/>
      <c r="E41" s="290"/>
      <c r="F41" s="290"/>
      <c r="G41" s="290"/>
      <c r="H41" s="24" t="s">
        <v>75</v>
      </c>
    </row>
    <row r="42" spans="1:8" x14ac:dyDescent="0.15">
      <c r="A42" s="96"/>
      <c r="B42" s="290"/>
      <c r="C42" s="290"/>
      <c r="D42" s="290"/>
      <c r="E42" s="290"/>
      <c r="F42" s="290"/>
      <c r="G42" s="290"/>
      <c r="H42" s="24" t="s">
        <v>75</v>
      </c>
    </row>
    <row r="43" spans="1:8" x14ac:dyDescent="0.15">
      <c r="A43" s="96"/>
      <c r="B43" s="290"/>
      <c r="C43" s="290"/>
      <c r="D43" s="290"/>
      <c r="E43" s="290"/>
      <c r="F43" s="290"/>
      <c r="G43" s="290"/>
      <c r="H43" s="24" t="s">
        <v>75</v>
      </c>
    </row>
    <row r="44" spans="1:8" x14ac:dyDescent="0.15">
      <c r="A44" s="96"/>
      <c r="B44" s="290"/>
      <c r="C44" s="290"/>
      <c r="D44" s="290"/>
      <c r="E44" s="290"/>
      <c r="F44" s="290"/>
      <c r="G44" s="290"/>
      <c r="H44" s="24" t="s">
        <v>75</v>
      </c>
    </row>
    <row r="45" spans="1:8" x14ac:dyDescent="0.15">
      <c r="A45" s="96"/>
      <c r="B45" s="290"/>
      <c r="C45" s="290"/>
      <c r="D45" s="290"/>
      <c r="E45" s="290"/>
      <c r="F45" s="290"/>
      <c r="G45" s="290"/>
      <c r="H45" s="24" t="s">
        <v>75</v>
      </c>
    </row>
    <row r="46" spans="1:8" ht="12.75" customHeight="1" x14ac:dyDescent="0.15">
      <c r="A46" s="96"/>
      <c r="B46" s="290"/>
      <c r="C46" s="290"/>
      <c r="D46" s="290"/>
      <c r="E46" s="290"/>
      <c r="F46" s="290"/>
      <c r="G46" s="290"/>
      <c r="H46" s="24" t="s">
        <v>75</v>
      </c>
    </row>
    <row r="47" spans="1:8" x14ac:dyDescent="0.15">
      <c r="B47" s="290"/>
      <c r="C47" s="290"/>
      <c r="D47" s="290"/>
      <c r="E47" s="290"/>
      <c r="F47" s="290"/>
      <c r="G47" s="290"/>
    </row>
    <row r="48" spans="1:8" x14ac:dyDescent="0.15">
      <c r="B48" s="290"/>
      <c r="C48" s="290"/>
      <c r="D48" s="290"/>
      <c r="E48" s="290"/>
      <c r="F48" s="290"/>
      <c r="G48" s="290"/>
    </row>
    <row r="49" spans="2:7" x14ac:dyDescent="0.15">
      <c r="B49" s="290"/>
      <c r="C49" s="290"/>
      <c r="D49" s="290"/>
      <c r="E49" s="290"/>
      <c r="F49" s="290"/>
      <c r="G49" s="290"/>
    </row>
    <row r="50" spans="2:7" x14ac:dyDescent="0.15">
      <c r="B50" s="290"/>
      <c r="C50" s="290"/>
      <c r="D50" s="290"/>
      <c r="E50" s="290"/>
      <c r="F50" s="290"/>
      <c r="G50" s="290"/>
    </row>
    <row r="51" spans="2:7" x14ac:dyDescent="0.15">
      <c r="B51" s="97"/>
      <c r="C51" s="97"/>
      <c r="D51" s="97"/>
      <c r="E51" s="97"/>
      <c r="F51" s="97"/>
      <c r="G51" s="97"/>
    </row>
    <row r="52" spans="2:7" x14ac:dyDescent="0.15">
      <c r="B52" s="97"/>
      <c r="C52" s="97"/>
      <c r="D52" s="97"/>
      <c r="E52" s="97"/>
      <c r="F52" s="97"/>
      <c r="G52" s="97"/>
    </row>
    <row r="53" spans="2:7" x14ac:dyDescent="0.15">
      <c r="B53" s="97"/>
      <c r="C53" s="97"/>
      <c r="D53" s="97"/>
      <c r="E53" s="97"/>
      <c r="F53" s="97"/>
      <c r="G53" s="97"/>
    </row>
    <row r="54" spans="2:7" x14ac:dyDescent="0.15">
      <c r="B54" s="97"/>
      <c r="C54" s="97"/>
      <c r="D54" s="97"/>
      <c r="E54" s="97"/>
      <c r="F54" s="97"/>
      <c r="G54" s="97"/>
    </row>
    <row r="55" spans="2:7" x14ac:dyDescent="0.15">
      <c r="B55" s="97"/>
      <c r="C55" s="97"/>
      <c r="D55" s="97"/>
      <c r="E55" s="97"/>
      <c r="F55" s="97"/>
      <c r="G55" s="97"/>
    </row>
  </sheetData>
  <mergeCells count="35">
    <mergeCell ref="F32:G32"/>
    <mergeCell ref="F33:G33"/>
    <mergeCell ref="F34:G34"/>
    <mergeCell ref="F35:G35"/>
    <mergeCell ref="B37:G50"/>
    <mergeCell ref="A23:B23"/>
    <mergeCell ref="A27:C27"/>
    <mergeCell ref="D27:E27"/>
    <mergeCell ref="F27:G27"/>
    <mergeCell ref="F30:G30"/>
    <mergeCell ref="F31:G31"/>
    <mergeCell ref="D15:E15"/>
    <mergeCell ref="D16:E16"/>
    <mergeCell ref="D17:E17"/>
    <mergeCell ref="D18:E18"/>
    <mergeCell ref="D19:E19"/>
    <mergeCell ref="D20:E20"/>
    <mergeCell ref="A10:B10"/>
    <mergeCell ref="C10:G10"/>
    <mergeCell ref="A11:B11"/>
    <mergeCell ref="C11:G11"/>
    <mergeCell ref="A12:B12"/>
    <mergeCell ref="C12:G12"/>
    <mergeCell ref="C6:G6"/>
    <mergeCell ref="A7:B7"/>
    <mergeCell ref="C7:G7"/>
    <mergeCell ref="C8:G8"/>
    <mergeCell ref="A9:B9"/>
    <mergeCell ref="C9:G9"/>
    <mergeCell ref="A2:B2"/>
    <mergeCell ref="C2:G2"/>
    <mergeCell ref="C3:G3"/>
    <mergeCell ref="C4:G4"/>
    <mergeCell ref="A5:B5"/>
    <mergeCell ref="C5:G5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85"/>
  <sheetViews>
    <sheetView workbookViewId="0">
      <selection activeCell="B51" sqref="B51"/>
    </sheetView>
  </sheetViews>
  <sheetFormatPr defaultColWidth="0" defaultRowHeight="12.75" x14ac:dyDescent="0.2"/>
  <cols>
    <col min="1" max="1" width="20.625" style="9" customWidth="1"/>
    <col min="2" max="3" width="10.625" style="9" customWidth="1"/>
    <col min="4" max="4" width="4.625" style="9" customWidth="1"/>
    <col min="5" max="5" width="6.625" style="9" customWidth="1"/>
    <col min="6" max="6" width="3.625" style="9" customWidth="1"/>
    <col min="7" max="7" width="8.625" style="129" customWidth="1"/>
    <col min="8" max="8" width="10.875" style="129" customWidth="1"/>
    <col min="9" max="9" width="13.625" style="19" customWidth="1"/>
    <col min="10" max="10" width="10.875" style="20" customWidth="1"/>
    <col min="11" max="255" width="10.875" style="9" customWidth="1"/>
    <col min="256" max="16384" width="0" style="9" hidden="1"/>
  </cols>
  <sheetData>
    <row r="1" spans="1:10" x14ac:dyDescent="0.2">
      <c r="A1" s="214" t="s">
        <v>144</v>
      </c>
      <c r="B1" s="214"/>
      <c r="C1" s="215"/>
      <c r="E1" s="15"/>
    </row>
    <row r="2" spans="1:10" x14ac:dyDescent="0.2">
      <c r="A2" s="214" t="s">
        <v>145</v>
      </c>
      <c r="B2" s="214"/>
      <c r="C2" s="215"/>
      <c r="E2" s="15"/>
    </row>
    <row r="3" spans="1:10" x14ac:dyDescent="0.2">
      <c r="A3" s="214" t="s">
        <v>146</v>
      </c>
      <c r="B3" s="214"/>
      <c r="C3" s="215"/>
      <c r="E3" s="15"/>
    </row>
    <row r="4" spans="1:10" x14ac:dyDescent="0.2">
      <c r="A4" s="214" t="s">
        <v>147</v>
      </c>
      <c r="B4" s="214"/>
      <c r="C4" s="215"/>
      <c r="E4" s="15"/>
    </row>
    <row r="5" spans="1:10" s="127" customFormat="1" x14ac:dyDescent="0.2">
      <c r="A5" s="214" t="s">
        <v>148</v>
      </c>
      <c r="B5" s="214"/>
      <c r="C5" s="215"/>
      <c r="E5" s="128"/>
      <c r="G5" s="129"/>
      <c r="H5" s="129"/>
      <c r="I5" s="111"/>
      <c r="J5" s="112"/>
    </row>
    <row r="6" spans="1:10" s="110" customFormat="1" x14ac:dyDescent="0.2">
      <c r="A6" s="218" t="s">
        <v>175</v>
      </c>
      <c r="B6" s="214"/>
      <c r="C6" s="215"/>
      <c r="E6" s="119"/>
      <c r="G6" s="129"/>
      <c r="H6" s="129"/>
      <c r="I6" s="111"/>
      <c r="J6" s="112"/>
    </row>
    <row r="7" spans="1:10" ht="25.5" x14ac:dyDescent="0.35">
      <c r="B7" s="10" t="s">
        <v>6</v>
      </c>
      <c r="E7" s="15"/>
    </row>
    <row r="8" spans="1:10" x14ac:dyDescent="0.2">
      <c r="E8" s="15"/>
    </row>
    <row r="9" spans="1:10" x14ac:dyDescent="0.2">
      <c r="E9" s="15"/>
    </row>
    <row r="10" spans="1:10" s="11" customFormat="1" ht="15.75" x14ac:dyDescent="0.25">
      <c r="A10" s="11" t="s">
        <v>7</v>
      </c>
      <c r="E10" s="15"/>
      <c r="G10" s="28"/>
      <c r="H10" s="28"/>
      <c r="I10" s="21"/>
      <c r="J10" s="22"/>
    </row>
    <row r="11" spans="1:10" x14ac:dyDescent="0.2">
      <c r="E11" s="15"/>
    </row>
    <row r="12" spans="1:10" x14ac:dyDescent="0.2">
      <c r="A12" s="9" t="s">
        <v>18</v>
      </c>
      <c r="E12" s="15"/>
      <c r="H12" s="129">
        <v>0</v>
      </c>
    </row>
    <row r="13" spans="1:10" x14ac:dyDescent="0.2">
      <c r="A13" s="9" t="s">
        <v>19</v>
      </c>
      <c r="E13" s="15"/>
      <c r="H13" s="129">
        <f>0.05*H12</f>
        <v>0</v>
      </c>
    </row>
    <row r="14" spans="1:10" x14ac:dyDescent="0.2">
      <c r="E14" s="15"/>
    </row>
    <row r="15" spans="1:10" x14ac:dyDescent="0.2">
      <c r="A15" s="9" t="s">
        <v>12</v>
      </c>
      <c r="E15" s="15"/>
      <c r="H15" s="129">
        <f>Položky!$H$127</f>
        <v>43907.45</v>
      </c>
    </row>
    <row r="16" spans="1:10" x14ac:dyDescent="0.2">
      <c r="A16" s="9" t="s">
        <v>17</v>
      </c>
      <c r="E16" s="15"/>
      <c r="H16" s="129">
        <f>Položky!$H$83</f>
        <v>39622.544000000002</v>
      </c>
    </row>
    <row r="17" spans="1:10" x14ac:dyDescent="0.2">
      <c r="A17" s="9" t="s">
        <v>16</v>
      </c>
      <c r="E17" s="15"/>
      <c r="H17" s="129">
        <f>0.03*H16</f>
        <v>1188.67632</v>
      </c>
    </row>
    <row r="18" spans="1:10" x14ac:dyDescent="0.2">
      <c r="A18" s="12" t="s">
        <v>14</v>
      </c>
      <c r="B18" s="12"/>
      <c r="C18" s="12"/>
      <c r="D18" s="12"/>
      <c r="E18" s="15"/>
      <c r="F18" s="12"/>
      <c r="G18" s="17"/>
      <c r="H18" s="17">
        <f>+H15+H16+H17</f>
        <v>84718.670320000005</v>
      </c>
    </row>
    <row r="19" spans="1:10" x14ac:dyDescent="0.2">
      <c r="A19" s="9" t="s">
        <v>15</v>
      </c>
      <c r="E19" s="15"/>
      <c r="H19" s="129">
        <f>0.06*H18</f>
        <v>5083.1202192000001</v>
      </c>
    </row>
    <row r="20" spans="1:10" x14ac:dyDescent="0.2">
      <c r="E20" s="15"/>
    </row>
    <row r="21" spans="1:10" s="127" customFormat="1" x14ac:dyDescent="0.2">
      <c r="A21" s="127" t="s">
        <v>171</v>
      </c>
      <c r="E21" s="128"/>
      <c r="G21" s="129"/>
      <c r="H21" s="129">
        <v>0</v>
      </c>
      <c r="I21" s="111"/>
      <c r="J21" s="112"/>
    </row>
    <row r="22" spans="1:10" x14ac:dyDescent="0.2">
      <c r="E22" s="15"/>
    </row>
    <row r="23" spans="1:10" x14ac:dyDescent="0.2">
      <c r="A23" s="9" t="s">
        <v>172</v>
      </c>
      <c r="E23" s="15"/>
    </row>
    <row r="24" spans="1:10" x14ac:dyDescent="0.2">
      <c r="A24" s="9" t="s">
        <v>9</v>
      </c>
      <c r="E24" s="15">
        <v>2</v>
      </c>
      <c r="F24" s="9" t="s">
        <v>8</v>
      </c>
      <c r="G24" s="129">
        <v>500</v>
      </c>
      <c r="H24" s="129">
        <f t="shared" ref="H24:H25" si="0">+G24*E24</f>
        <v>1000</v>
      </c>
    </row>
    <row r="25" spans="1:10" x14ac:dyDescent="0.2">
      <c r="A25" s="9" t="s">
        <v>10</v>
      </c>
      <c r="E25" s="15">
        <v>20</v>
      </c>
      <c r="F25" s="9" t="s">
        <v>8</v>
      </c>
      <c r="G25" s="129">
        <v>500</v>
      </c>
      <c r="H25" s="129">
        <f t="shared" si="0"/>
        <v>10000</v>
      </c>
    </row>
    <row r="26" spans="1:10" s="127" customFormat="1" x14ac:dyDescent="0.2">
      <c r="A26" s="127" t="s">
        <v>210</v>
      </c>
      <c r="E26" s="128"/>
      <c r="G26" s="129"/>
      <c r="H26" s="129">
        <f>Položky!$H$95</f>
        <v>50000</v>
      </c>
      <c r="I26" s="111"/>
      <c r="J26" s="112"/>
    </row>
    <row r="27" spans="1:10" s="127" customFormat="1" x14ac:dyDescent="0.2">
      <c r="E27" s="128"/>
      <c r="G27" s="129"/>
      <c r="H27" s="129"/>
      <c r="I27" s="111"/>
      <c r="J27" s="112"/>
    </row>
    <row r="28" spans="1:10" x14ac:dyDescent="0.2">
      <c r="E28" s="15"/>
    </row>
    <row r="29" spans="1:10" x14ac:dyDescent="0.2">
      <c r="A29" s="9" t="s">
        <v>173</v>
      </c>
      <c r="E29" s="15"/>
    </row>
    <row r="30" spans="1:10" x14ac:dyDescent="0.2">
      <c r="A30" s="9" t="s">
        <v>41</v>
      </c>
      <c r="E30" s="15">
        <v>5</v>
      </c>
      <c r="F30" s="9" t="s">
        <v>8</v>
      </c>
      <c r="G30" s="129">
        <v>500</v>
      </c>
      <c r="H30" s="129">
        <f t="shared" ref="H30:H34" si="1">+G30*E30</f>
        <v>2500</v>
      </c>
    </row>
    <row r="31" spans="1:10" s="110" customFormat="1" x14ac:dyDescent="0.2">
      <c r="A31" s="110" t="s">
        <v>116</v>
      </c>
      <c r="E31" s="113">
        <v>1</v>
      </c>
      <c r="F31" s="110" t="s">
        <v>13</v>
      </c>
      <c r="G31" s="129">
        <v>5000</v>
      </c>
      <c r="H31" s="129">
        <f t="shared" ref="H31" si="2">+G31*E31</f>
        <v>5000</v>
      </c>
      <c r="I31" s="111"/>
      <c r="J31" s="112"/>
    </row>
    <row r="32" spans="1:10" x14ac:dyDescent="0.2">
      <c r="A32" s="9" t="s">
        <v>105</v>
      </c>
      <c r="E32" s="15">
        <v>1</v>
      </c>
      <c r="F32" s="9" t="s">
        <v>13</v>
      </c>
      <c r="G32" s="129">
        <v>5000</v>
      </c>
      <c r="H32" s="129">
        <f t="shared" si="1"/>
        <v>5000</v>
      </c>
    </row>
    <row r="33" spans="1:10" s="127" customFormat="1" x14ac:dyDescent="0.2">
      <c r="A33" s="127" t="s">
        <v>143</v>
      </c>
      <c r="E33" s="128">
        <v>1</v>
      </c>
      <c r="F33" s="127" t="s">
        <v>13</v>
      </c>
      <c r="G33" s="129">
        <v>0</v>
      </c>
      <c r="H33" s="129">
        <f t="shared" ref="H33" si="3">+G33*E33</f>
        <v>0</v>
      </c>
      <c r="I33" s="111"/>
      <c r="J33" s="112"/>
    </row>
    <row r="34" spans="1:10" s="98" customFormat="1" x14ac:dyDescent="0.2">
      <c r="A34" s="98" t="s">
        <v>106</v>
      </c>
      <c r="E34" s="101">
        <v>1</v>
      </c>
      <c r="F34" s="98" t="s">
        <v>13</v>
      </c>
      <c r="G34" s="129">
        <v>5000</v>
      </c>
      <c r="H34" s="129">
        <f t="shared" si="1"/>
        <v>5000</v>
      </c>
      <c r="I34" s="99"/>
      <c r="J34" s="100"/>
    </row>
    <row r="35" spans="1:10" s="98" customFormat="1" x14ac:dyDescent="0.2">
      <c r="E35" s="101"/>
      <c r="G35" s="129"/>
      <c r="H35" s="129"/>
      <c r="I35" s="99"/>
      <c r="J35" s="100"/>
    </row>
    <row r="36" spans="1:10" x14ac:dyDescent="0.2">
      <c r="E36" s="15"/>
    </row>
    <row r="37" spans="1:10" x14ac:dyDescent="0.2">
      <c r="A37" s="13" t="s">
        <v>174</v>
      </c>
      <c r="B37" s="13"/>
      <c r="C37" s="13"/>
      <c r="D37" s="13"/>
      <c r="E37" s="15"/>
      <c r="F37" s="13"/>
      <c r="G37" s="18"/>
      <c r="H37" s="17">
        <f>+H12+H13+H18+H19+H21+H24+H25+H26+H30+H31+H32+H33+H34</f>
        <v>168301.79053920001</v>
      </c>
    </row>
    <row r="38" spans="1:10" x14ac:dyDescent="0.2">
      <c r="A38" s="13"/>
      <c r="B38" s="13"/>
      <c r="C38" s="13"/>
      <c r="D38" s="13"/>
      <c r="E38" s="15"/>
      <c r="F38" s="13"/>
      <c r="G38" s="17" t="s">
        <v>115</v>
      </c>
      <c r="H38" s="18">
        <v>170000</v>
      </c>
    </row>
    <row r="39" spans="1:10" x14ac:dyDescent="0.2">
      <c r="E39" s="15"/>
    </row>
    <row r="40" spans="1:10" x14ac:dyDescent="0.2">
      <c r="A40" s="9" t="s">
        <v>154</v>
      </c>
      <c r="B40" s="9" t="s">
        <v>153</v>
      </c>
      <c r="E40" s="15"/>
    </row>
    <row r="41" spans="1:10" s="25" customFormat="1" x14ac:dyDescent="0.2">
      <c r="E41" s="27"/>
      <c r="G41" s="129"/>
      <c r="H41" s="129"/>
      <c r="I41" s="29"/>
      <c r="J41" s="30"/>
    </row>
    <row r="44" spans="1:10" x14ac:dyDescent="0.2">
      <c r="E44" s="15"/>
    </row>
    <row r="45" spans="1:10" ht="15.75" x14ac:dyDescent="0.25">
      <c r="A45" s="26" t="s">
        <v>20</v>
      </c>
      <c r="B45" s="26"/>
      <c r="C45" s="26"/>
      <c r="D45" s="26"/>
      <c r="E45" s="27"/>
      <c r="F45" s="26"/>
      <c r="G45" s="28"/>
      <c r="H45" s="28"/>
      <c r="I45" s="31"/>
      <c r="J45" s="32"/>
    </row>
    <row r="46" spans="1:10" x14ac:dyDescent="0.2">
      <c r="A46" s="25" t="s">
        <v>40</v>
      </c>
      <c r="B46" s="24"/>
      <c r="C46" s="24"/>
      <c r="D46" s="24"/>
      <c r="E46" s="27"/>
      <c r="F46" s="24"/>
      <c r="G46" s="195"/>
      <c r="H46" s="195"/>
      <c r="I46" s="24"/>
      <c r="J46" s="24"/>
    </row>
    <row r="47" spans="1:10" x14ac:dyDescent="0.2">
      <c r="A47" s="25" t="s">
        <v>33</v>
      </c>
      <c r="B47" s="24"/>
      <c r="C47" s="24"/>
      <c r="D47" s="24"/>
      <c r="E47" s="27"/>
    </row>
    <row r="48" spans="1:10" x14ac:dyDescent="0.2">
      <c r="A48" s="25" t="s">
        <v>35</v>
      </c>
      <c r="B48" s="24"/>
      <c r="C48" s="24"/>
      <c r="D48" s="24"/>
      <c r="E48" s="27"/>
    </row>
    <row r="49" spans="1:10" s="25" customFormat="1" x14ac:dyDescent="0.2">
      <c r="A49" s="25" t="s">
        <v>34</v>
      </c>
      <c r="B49" s="24"/>
      <c r="C49" s="24"/>
      <c r="D49" s="24"/>
      <c r="E49" s="27"/>
      <c r="G49" s="129"/>
      <c r="H49" s="129"/>
      <c r="I49" s="29"/>
      <c r="J49" s="30"/>
    </row>
    <row r="50" spans="1:10" x14ac:dyDescent="0.2">
      <c r="A50" s="24"/>
      <c r="B50" s="24"/>
      <c r="C50" s="24"/>
      <c r="D50" s="24"/>
      <c r="E50" s="27"/>
    </row>
    <row r="51" spans="1:10" x14ac:dyDescent="0.2">
      <c r="A51" s="25" t="s">
        <v>31</v>
      </c>
      <c r="B51" s="24"/>
      <c r="C51" s="24"/>
      <c r="D51" s="24"/>
      <c r="E51" s="27"/>
    </row>
    <row r="52" spans="1:10" x14ac:dyDescent="0.2">
      <c r="A52" s="25" t="s">
        <v>21</v>
      </c>
      <c r="B52" s="24"/>
      <c r="C52" s="24"/>
      <c r="D52" s="24"/>
      <c r="E52" s="27"/>
    </row>
    <row r="53" spans="1:10" x14ac:dyDescent="0.2">
      <c r="A53" s="24"/>
      <c r="B53" s="24"/>
      <c r="C53" s="24"/>
      <c r="D53" s="24"/>
      <c r="E53" s="27"/>
    </row>
    <row r="54" spans="1:10" x14ac:dyDescent="0.2">
      <c r="A54" s="25" t="s">
        <v>32</v>
      </c>
      <c r="B54" s="24"/>
      <c r="C54" s="24"/>
      <c r="D54" s="24"/>
      <c r="E54" s="27"/>
    </row>
    <row r="55" spans="1:10" s="25" customFormat="1" x14ac:dyDescent="0.2">
      <c r="B55" s="24"/>
      <c r="C55" s="24"/>
      <c r="D55" s="24"/>
      <c r="E55" s="27"/>
      <c r="G55" s="129"/>
      <c r="H55" s="129"/>
      <c r="I55" s="29"/>
      <c r="J55" s="30"/>
    </row>
    <row r="56" spans="1:10" x14ac:dyDescent="0.2">
      <c r="A56" s="25" t="s">
        <v>36</v>
      </c>
      <c r="B56" s="24"/>
      <c r="C56" s="24"/>
      <c r="D56" s="24"/>
      <c r="E56" s="27"/>
    </row>
    <row r="57" spans="1:10" x14ac:dyDescent="0.2">
      <c r="A57" s="25" t="s">
        <v>37</v>
      </c>
      <c r="B57" s="24"/>
      <c r="C57" s="24"/>
      <c r="D57" s="24"/>
      <c r="E57" s="27"/>
    </row>
    <row r="58" spans="1:10" x14ac:dyDescent="0.2">
      <c r="A58" s="25" t="s">
        <v>38</v>
      </c>
      <c r="B58" s="24"/>
      <c r="C58" s="24"/>
      <c r="D58" s="24"/>
      <c r="E58" s="27"/>
    </row>
    <row r="59" spans="1:10" s="25" customFormat="1" x14ac:dyDescent="0.2">
      <c r="B59" s="24"/>
      <c r="C59" s="24"/>
      <c r="D59" s="24"/>
      <c r="E59" s="27"/>
      <c r="G59" s="129"/>
      <c r="H59" s="129"/>
      <c r="I59" s="29"/>
      <c r="J59" s="30"/>
    </row>
    <row r="60" spans="1:10" x14ac:dyDescent="0.2">
      <c r="A60" s="25" t="s">
        <v>39</v>
      </c>
      <c r="B60" s="24"/>
      <c r="C60" s="24"/>
      <c r="D60" s="24"/>
      <c r="E60" s="27"/>
    </row>
    <row r="61" spans="1:10" s="25" customFormat="1" x14ac:dyDescent="0.2">
      <c r="B61" s="24"/>
      <c r="C61" s="24"/>
      <c r="D61" s="24"/>
      <c r="E61" s="27"/>
      <c r="G61" s="129"/>
      <c r="H61" s="129"/>
      <c r="I61" s="29"/>
      <c r="J61" s="30"/>
    </row>
    <row r="62" spans="1:10" x14ac:dyDescent="0.2">
      <c r="A62" s="25" t="s">
        <v>22</v>
      </c>
      <c r="B62" s="24"/>
      <c r="C62" s="24"/>
      <c r="D62" s="24"/>
      <c r="E62" s="27"/>
    </row>
    <row r="63" spans="1:10" s="25" customFormat="1" x14ac:dyDescent="0.2">
      <c r="B63" s="24"/>
      <c r="C63" s="24"/>
      <c r="D63" s="24"/>
      <c r="E63" s="27"/>
      <c r="G63" s="129"/>
      <c r="H63" s="129"/>
      <c r="I63" s="29"/>
      <c r="J63" s="30"/>
    </row>
    <row r="64" spans="1:10" x14ac:dyDescent="0.2">
      <c r="A64" s="25" t="s">
        <v>23</v>
      </c>
      <c r="B64" s="24"/>
      <c r="C64" s="24"/>
      <c r="D64" s="24"/>
      <c r="E64" s="27"/>
    </row>
    <row r="65" spans="1:10" x14ac:dyDescent="0.2">
      <c r="A65" s="25" t="s">
        <v>24</v>
      </c>
      <c r="B65" s="24"/>
      <c r="C65" s="24"/>
      <c r="D65" s="24"/>
      <c r="E65" s="27"/>
    </row>
    <row r="66" spans="1:10" x14ac:dyDescent="0.2">
      <c r="A66" s="25" t="s">
        <v>25</v>
      </c>
      <c r="B66" s="24"/>
      <c r="C66" s="24"/>
      <c r="D66" s="24"/>
      <c r="E66" s="27"/>
    </row>
    <row r="67" spans="1:10" x14ac:dyDescent="0.2">
      <c r="A67" s="25" t="s">
        <v>26</v>
      </c>
      <c r="B67" s="24"/>
      <c r="C67" s="24"/>
      <c r="D67" s="24"/>
      <c r="E67" s="27"/>
      <c r="F67" s="24"/>
      <c r="G67" s="195"/>
      <c r="H67" s="195"/>
      <c r="I67" s="24"/>
      <c r="J67" s="24"/>
    </row>
    <row r="68" spans="1:10" s="25" customFormat="1" x14ac:dyDescent="0.2">
      <c r="B68" s="24"/>
      <c r="C68" s="24"/>
      <c r="D68" s="24"/>
      <c r="E68" s="27"/>
      <c r="F68" s="24"/>
      <c r="G68" s="195"/>
      <c r="H68" s="195"/>
      <c r="I68" s="24"/>
      <c r="J68" s="24"/>
    </row>
    <row r="69" spans="1:10" x14ac:dyDescent="0.2">
      <c r="A69" s="25" t="s">
        <v>27</v>
      </c>
      <c r="B69" s="24"/>
      <c r="C69" s="24"/>
      <c r="D69" s="24"/>
      <c r="E69" s="27"/>
      <c r="F69" s="24"/>
      <c r="G69" s="195"/>
      <c r="H69" s="195"/>
      <c r="I69" s="24"/>
      <c r="J69" s="24"/>
    </row>
    <row r="70" spans="1:10" x14ac:dyDescent="0.2">
      <c r="A70" s="25" t="s">
        <v>28</v>
      </c>
      <c r="B70" s="24"/>
      <c r="C70" s="24"/>
      <c r="D70" s="24"/>
      <c r="E70" s="27"/>
      <c r="F70" s="24"/>
      <c r="G70" s="195"/>
      <c r="H70" s="195"/>
      <c r="I70" s="24"/>
      <c r="J70" s="24"/>
    </row>
    <row r="71" spans="1:10" x14ac:dyDescent="0.2">
      <c r="A71" s="25" t="s">
        <v>29</v>
      </c>
      <c r="B71" s="24"/>
      <c r="C71" s="24"/>
      <c r="D71" s="24"/>
      <c r="E71" s="27"/>
      <c r="F71" s="24"/>
      <c r="G71" s="195"/>
      <c r="H71" s="195"/>
      <c r="I71" s="24"/>
      <c r="J71" s="24"/>
    </row>
    <row r="72" spans="1:10" s="25" customFormat="1" x14ac:dyDescent="0.2">
      <c r="B72" s="24"/>
      <c r="C72" s="24"/>
      <c r="D72" s="24"/>
      <c r="E72" s="27"/>
      <c r="F72" s="24"/>
      <c r="G72" s="195"/>
      <c r="H72" s="195"/>
      <c r="I72" s="24"/>
      <c r="J72" s="24"/>
    </row>
    <row r="73" spans="1:10" x14ac:dyDescent="0.2">
      <c r="A73" s="25" t="s">
        <v>30</v>
      </c>
      <c r="B73" s="24"/>
      <c r="C73" s="24"/>
      <c r="D73" s="24"/>
      <c r="E73" s="27"/>
      <c r="F73" s="24"/>
      <c r="G73" s="195"/>
      <c r="H73" s="195"/>
      <c r="I73" s="24"/>
      <c r="J73" s="24"/>
    </row>
    <row r="75" spans="1:10" x14ac:dyDescent="0.2">
      <c r="A75" s="9" t="s">
        <v>107</v>
      </c>
      <c r="E75" s="15"/>
    </row>
    <row r="76" spans="1:10" x14ac:dyDescent="0.2">
      <c r="E76" s="15"/>
    </row>
    <row r="77" spans="1:10" x14ac:dyDescent="0.2">
      <c r="A77" s="14" t="s">
        <v>108</v>
      </c>
      <c r="B77" s="15"/>
      <c r="C77" s="15"/>
      <c r="D77" s="15"/>
      <c r="E77" s="16"/>
      <c r="F77" s="14"/>
      <c r="G77" s="125"/>
      <c r="H77" s="125"/>
      <c r="I77" s="16"/>
      <c r="J77" s="23"/>
    </row>
    <row r="79" spans="1:10" x14ac:dyDescent="0.2">
      <c r="A79" s="9" t="s">
        <v>109</v>
      </c>
    </row>
    <row r="80" spans="1:10" x14ac:dyDescent="0.2">
      <c r="A80" s="9" t="s">
        <v>111</v>
      </c>
    </row>
    <row r="81" spans="1:10" x14ac:dyDescent="0.2">
      <c r="A81" s="9" t="s">
        <v>112</v>
      </c>
    </row>
    <row r="82" spans="1:10" s="98" customFormat="1" x14ac:dyDescent="0.2">
      <c r="G82" s="129"/>
      <c r="H82" s="129"/>
      <c r="I82" s="99"/>
      <c r="J82" s="100"/>
    </row>
    <row r="83" spans="1:10" x14ac:dyDescent="0.2">
      <c r="A83" s="9" t="s">
        <v>110</v>
      </c>
    </row>
    <row r="85" spans="1:10" x14ac:dyDescent="0.2">
      <c r="A85" s="9" t="s">
        <v>113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5" orientation="portrait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127"/>
  <sheetViews>
    <sheetView topLeftCell="A44" workbookViewId="0">
      <selection activeCell="B51" sqref="B51"/>
    </sheetView>
  </sheetViews>
  <sheetFormatPr defaultColWidth="0" defaultRowHeight="12.75" x14ac:dyDescent="0.2"/>
  <cols>
    <col min="1" max="1" width="20.75" style="126" customWidth="1"/>
    <col min="2" max="3" width="10.625" style="126" customWidth="1"/>
    <col min="4" max="4" width="4.625" style="126" customWidth="1"/>
    <col min="5" max="5" width="6.625" style="126" customWidth="1"/>
    <col min="6" max="6" width="3.625" style="126" customWidth="1"/>
    <col min="7" max="7" width="8.625" style="103" customWidth="1"/>
    <col min="8" max="8" width="10.875" style="103" customWidth="1"/>
    <col min="9" max="237" width="10.875" style="126" customWidth="1"/>
    <col min="238" max="16384" width="0" style="126" hidden="1"/>
  </cols>
  <sheetData>
    <row r="1" spans="1:9" x14ac:dyDescent="0.2">
      <c r="A1" s="214" t="s">
        <v>144</v>
      </c>
      <c r="B1" s="214"/>
      <c r="C1" s="215"/>
      <c r="E1" s="121"/>
    </row>
    <row r="2" spans="1:9" x14ac:dyDescent="0.2">
      <c r="A2" s="214" t="s">
        <v>145</v>
      </c>
      <c r="B2" s="214"/>
      <c r="C2" s="215"/>
      <c r="E2" s="121"/>
    </row>
    <row r="3" spans="1:9" x14ac:dyDescent="0.2">
      <c r="A3" s="214" t="s">
        <v>146</v>
      </c>
      <c r="B3" s="214"/>
      <c r="C3" s="215"/>
      <c r="E3" s="121"/>
    </row>
    <row r="4" spans="1:9" x14ac:dyDescent="0.2">
      <c r="A4" s="214" t="s">
        <v>147</v>
      </c>
      <c r="B4" s="214"/>
      <c r="C4" s="215"/>
      <c r="E4" s="121"/>
    </row>
    <row r="5" spans="1:9" x14ac:dyDescent="0.2">
      <c r="A5" s="219" t="s">
        <v>175</v>
      </c>
      <c r="B5" s="214"/>
      <c r="C5" s="215"/>
      <c r="E5" s="121"/>
    </row>
    <row r="6" spans="1:9" x14ac:dyDescent="0.2">
      <c r="A6" s="214" t="s">
        <v>148</v>
      </c>
      <c r="B6" s="214"/>
      <c r="C6" s="215"/>
      <c r="E6" s="121"/>
    </row>
    <row r="7" spans="1:9" x14ac:dyDescent="0.2">
      <c r="A7" s="214"/>
      <c r="B7" s="214"/>
      <c r="C7" s="215"/>
      <c r="E7" s="121"/>
    </row>
    <row r="8" spans="1:9" x14ac:dyDescent="0.2">
      <c r="A8" s="131" t="s">
        <v>3</v>
      </c>
      <c r="B8" s="121"/>
      <c r="C8" s="121"/>
      <c r="D8" s="121"/>
      <c r="E8" s="132" t="s">
        <v>4</v>
      </c>
      <c r="F8" s="131" t="s">
        <v>0</v>
      </c>
      <c r="G8" s="133" t="s">
        <v>1</v>
      </c>
      <c r="H8" s="133" t="s">
        <v>2</v>
      </c>
      <c r="I8" s="132" t="s">
        <v>5</v>
      </c>
    </row>
    <row r="9" spans="1:9" x14ac:dyDescent="0.2">
      <c r="A9" s="131"/>
      <c r="B9" s="121"/>
      <c r="C9" s="121"/>
      <c r="D9" s="121"/>
      <c r="E9" s="132"/>
      <c r="F9" s="131"/>
      <c r="G9" s="133"/>
      <c r="H9" s="133"/>
      <c r="I9" s="132"/>
    </row>
    <row r="10" spans="1:9" x14ac:dyDescent="0.2">
      <c r="A10" s="131"/>
      <c r="B10" s="121"/>
      <c r="C10" s="121"/>
      <c r="D10" s="121"/>
      <c r="E10" s="132"/>
      <c r="F10" s="131"/>
      <c r="G10" s="133"/>
      <c r="H10" s="133"/>
      <c r="I10" s="132"/>
    </row>
    <row r="11" spans="1:9" x14ac:dyDescent="0.2">
      <c r="A11" s="131"/>
      <c r="B11" s="121"/>
      <c r="C11" s="121"/>
      <c r="D11" s="121"/>
      <c r="E11" s="132"/>
      <c r="F11" s="131"/>
      <c r="G11" s="133"/>
      <c r="H11" s="133"/>
      <c r="I11" s="132"/>
    </row>
    <row r="12" spans="1:9" ht="18.75" x14ac:dyDescent="0.3">
      <c r="A12" s="241" t="s">
        <v>200</v>
      </c>
      <c r="B12" s="121"/>
      <c r="C12" s="121"/>
      <c r="D12" s="121"/>
      <c r="E12" s="132"/>
      <c r="F12" s="131"/>
      <c r="G12" s="133"/>
      <c r="H12" s="133"/>
      <c r="I12" s="132"/>
    </row>
    <row r="13" spans="1:9" x14ac:dyDescent="0.2">
      <c r="A13" s="214"/>
      <c r="B13" s="214"/>
      <c r="C13" s="215"/>
      <c r="E13" s="121"/>
    </row>
    <row r="14" spans="1:9" ht="15.75" x14ac:dyDescent="0.25">
      <c r="A14" s="123" t="s">
        <v>76</v>
      </c>
      <c r="E14" s="121"/>
    </row>
    <row r="16" spans="1:9" x14ac:dyDescent="0.2">
      <c r="A16" s="135" t="s">
        <v>97</v>
      </c>
      <c r="B16" s="135" t="s">
        <v>98</v>
      </c>
      <c r="C16" s="136" t="s">
        <v>99</v>
      </c>
      <c r="D16" s="135"/>
      <c r="E16" s="134">
        <v>200</v>
      </c>
      <c r="F16" s="135" t="s">
        <v>96</v>
      </c>
      <c r="G16" s="103">
        <f>0.7*9.1</f>
        <v>6.3699999999999992</v>
      </c>
      <c r="H16" s="103">
        <f t="shared" ref="H16:H19" si="0">E16*G16</f>
        <v>1273.9999999999998</v>
      </c>
    </row>
    <row r="17" spans="1:11" ht="15" customHeight="1" x14ac:dyDescent="0.25">
      <c r="A17" s="138" t="s">
        <v>104</v>
      </c>
      <c r="B17" s="138" t="s">
        <v>101</v>
      </c>
      <c r="C17" s="137" t="s">
        <v>102</v>
      </c>
      <c r="D17" s="138"/>
      <c r="E17" s="134">
        <v>50</v>
      </c>
      <c r="F17" s="138" t="s">
        <v>96</v>
      </c>
      <c r="G17" s="103">
        <f>0.7*20.74</f>
        <v>14.517999999999997</v>
      </c>
      <c r="H17" s="103">
        <f t="shared" si="0"/>
        <v>725.89999999999986</v>
      </c>
    </row>
    <row r="18" spans="1:11" ht="15" customHeight="1" x14ac:dyDescent="0.25">
      <c r="A18" s="139" t="s">
        <v>104</v>
      </c>
      <c r="B18" s="139" t="s">
        <v>103</v>
      </c>
      <c r="C18" s="137" t="s">
        <v>102</v>
      </c>
      <c r="D18" s="139"/>
      <c r="E18" s="134">
        <v>600</v>
      </c>
      <c r="F18" s="139" t="s">
        <v>96</v>
      </c>
      <c r="G18" s="103">
        <f>0.7*34.42</f>
        <v>24.094000000000001</v>
      </c>
      <c r="H18" s="103">
        <f t="shared" si="0"/>
        <v>14456.400000000001</v>
      </c>
    </row>
    <row r="19" spans="1:11" ht="12.75" customHeight="1" x14ac:dyDescent="0.25">
      <c r="A19" s="197" t="s">
        <v>104</v>
      </c>
      <c r="B19" s="197" t="s">
        <v>100</v>
      </c>
      <c r="C19" s="137" t="s">
        <v>102</v>
      </c>
      <c r="D19" s="197"/>
      <c r="E19" s="134">
        <v>200</v>
      </c>
      <c r="F19" s="197" t="s">
        <v>96</v>
      </c>
      <c r="G19" s="103">
        <f>0.7*24.72</f>
        <v>17.303999999999998</v>
      </c>
      <c r="H19" s="103">
        <f t="shared" si="0"/>
        <v>3460.7999999999997</v>
      </c>
    </row>
    <row r="20" spans="1:11" ht="12.75" customHeight="1" x14ac:dyDescent="0.2">
      <c r="A20" s="197"/>
      <c r="B20" s="197"/>
      <c r="C20" s="137"/>
      <c r="D20" s="197"/>
      <c r="E20" s="134"/>
      <c r="F20" s="197"/>
    </row>
    <row r="21" spans="1:11" x14ac:dyDescent="0.2">
      <c r="E21" s="121"/>
    </row>
    <row r="22" spans="1:11" s="123" customFormat="1" ht="15.75" x14ac:dyDescent="0.25">
      <c r="A22" s="123" t="s">
        <v>78</v>
      </c>
      <c r="E22" s="121"/>
      <c r="G22" s="145"/>
      <c r="H22" s="144"/>
    </row>
    <row r="24" spans="1:11" x14ac:dyDescent="0.2">
      <c r="A24" s="147" t="s">
        <v>87</v>
      </c>
      <c r="B24" s="147" t="s">
        <v>88</v>
      </c>
      <c r="C24" s="148"/>
      <c r="D24" s="147"/>
      <c r="E24" s="149">
        <v>20</v>
      </c>
      <c r="F24" s="147" t="s">
        <v>82</v>
      </c>
      <c r="G24" s="199">
        <f>0.8*17.54</f>
        <v>14.032</v>
      </c>
      <c r="H24" s="103">
        <f t="shared" ref="H24:H32" si="1">E24*G24</f>
        <v>280.64</v>
      </c>
    </row>
    <row r="25" spans="1:11" x14ac:dyDescent="0.2">
      <c r="A25" s="147" t="s">
        <v>89</v>
      </c>
      <c r="B25" s="147" t="s">
        <v>90</v>
      </c>
      <c r="C25" s="148"/>
      <c r="D25" s="147"/>
      <c r="E25" s="149">
        <v>20</v>
      </c>
      <c r="F25" s="147" t="s">
        <v>82</v>
      </c>
      <c r="G25" s="199">
        <f>0.8*11.88</f>
        <v>9.5040000000000013</v>
      </c>
      <c r="H25" s="103">
        <f t="shared" si="1"/>
        <v>190.08000000000004</v>
      </c>
    </row>
    <row r="26" spans="1:11" x14ac:dyDescent="0.2">
      <c r="A26" s="147" t="s">
        <v>91</v>
      </c>
      <c r="B26" s="147" t="s">
        <v>90</v>
      </c>
      <c r="C26" s="148"/>
      <c r="D26" s="147"/>
      <c r="E26" s="149">
        <v>20</v>
      </c>
      <c r="F26" s="147" t="s">
        <v>82</v>
      </c>
      <c r="G26" s="199">
        <f>0.8*15.16</f>
        <v>12.128</v>
      </c>
      <c r="H26" s="103">
        <f t="shared" si="1"/>
        <v>242.56</v>
      </c>
    </row>
    <row r="27" spans="1:11" x14ac:dyDescent="0.2">
      <c r="A27" s="147"/>
      <c r="B27" s="147"/>
      <c r="C27" s="148"/>
      <c r="D27" s="147"/>
      <c r="E27" s="149"/>
      <c r="F27" s="147"/>
      <c r="G27" s="199"/>
    </row>
    <row r="28" spans="1:11" x14ac:dyDescent="0.2">
      <c r="A28" s="147"/>
      <c r="B28" s="147"/>
      <c r="C28" s="148"/>
      <c r="D28" s="147"/>
      <c r="E28" s="149"/>
      <c r="F28" s="147"/>
      <c r="G28" s="199"/>
    </row>
    <row r="29" spans="1:11" x14ac:dyDescent="0.2">
      <c r="A29" s="237" t="s">
        <v>185</v>
      </c>
      <c r="B29" s="147"/>
      <c r="C29" s="148"/>
      <c r="D29" s="147"/>
      <c r="E29" s="149"/>
      <c r="F29" s="147"/>
      <c r="G29" s="199"/>
    </row>
    <row r="30" spans="1:11" x14ac:dyDescent="0.2">
      <c r="A30" s="147" t="s">
        <v>193</v>
      </c>
      <c r="B30" s="147"/>
      <c r="C30" s="240"/>
      <c r="D30" s="147"/>
      <c r="E30" s="149"/>
      <c r="F30" s="147"/>
      <c r="G30" s="199"/>
    </row>
    <row r="31" spans="1:11" x14ac:dyDescent="0.2">
      <c r="A31" s="147"/>
      <c r="B31" s="147"/>
      <c r="C31" s="148"/>
      <c r="D31" s="147"/>
      <c r="E31" s="149"/>
      <c r="F31" s="147"/>
      <c r="G31" s="199"/>
    </row>
    <row r="32" spans="1:11" s="127" customFormat="1" x14ac:dyDescent="0.2">
      <c r="A32" s="114" t="s">
        <v>125</v>
      </c>
      <c r="B32" s="114" t="s">
        <v>162</v>
      </c>
      <c r="C32" s="216" t="s">
        <v>127</v>
      </c>
      <c r="D32" s="114"/>
      <c r="E32" s="128">
        <v>3</v>
      </c>
      <c r="F32" s="114" t="s">
        <v>82</v>
      </c>
      <c r="G32" s="129">
        <v>175</v>
      </c>
      <c r="H32" s="129">
        <f t="shared" si="1"/>
        <v>525</v>
      </c>
      <c r="I32" s="235"/>
      <c r="J32" s="116"/>
      <c r="K32" s="236"/>
    </row>
    <row r="33" spans="1:11" s="127" customFormat="1" x14ac:dyDescent="0.2">
      <c r="A33" s="106" t="s">
        <v>79</v>
      </c>
      <c r="B33" s="106" t="s">
        <v>80</v>
      </c>
      <c r="C33" s="130" t="s">
        <v>81</v>
      </c>
      <c r="D33" s="106"/>
      <c r="E33" s="121">
        <v>32</v>
      </c>
      <c r="F33" s="106" t="s">
        <v>82</v>
      </c>
      <c r="G33" s="129">
        <v>175</v>
      </c>
      <c r="H33" s="103">
        <f>E33*G33</f>
        <v>5600</v>
      </c>
      <c r="I33" s="235"/>
      <c r="J33" s="116"/>
      <c r="K33" s="236"/>
    </row>
    <row r="34" spans="1:11" s="127" customFormat="1" x14ac:dyDescent="0.2">
      <c r="A34" s="106" t="s">
        <v>125</v>
      </c>
      <c r="B34" s="106" t="s">
        <v>126</v>
      </c>
      <c r="C34" s="130" t="s">
        <v>127</v>
      </c>
      <c r="D34" s="106"/>
      <c r="E34" s="121">
        <v>4</v>
      </c>
      <c r="F34" s="106" t="s">
        <v>82</v>
      </c>
      <c r="G34" s="129">
        <v>185</v>
      </c>
      <c r="H34" s="103">
        <f t="shared" ref="H34:H37" si="2">E34*G34</f>
        <v>740</v>
      </c>
      <c r="I34" s="235"/>
      <c r="J34" s="116"/>
      <c r="K34" s="236"/>
    </row>
    <row r="35" spans="1:11" s="127" customFormat="1" x14ac:dyDescent="0.2">
      <c r="A35" s="106" t="s">
        <v>79</v>
      </c>
      <c r="B35" s="106" t="s">
        <v>83</v>
      </c>
      <c r="C35" s="130" t="s">
        <v>81</v>
      </c>
      <c r="D35" s="106"/>
      <c r="E35" s="121">
        <v>18</v>
      </c>
      <c r="F35" s="106" t="s">
        <v>82</v>
      </c>
      <c r="G35" s="129">
        <v>185</v>
      </c>
      <c r="H35" s="103">
        <f t="shared" si="2"/>
        <v>3330</v>
      </c>
      <c r="I35" s="235"/>
      <c r="J35" s="116"/>
      <c r="K35" s="236"/>
    </row>
    <row r="36" spans="1:11" s="127" customFormat="1" x14ac:dyDescent="0.2">
      <c r="A36" s="106" t="s">
        <v>79</v>
      </c>
      <c r="B36" s="106" t="s">
        <v>84</v>
      </c>
      <c r="C36" s="130" t="s">
        <v>81</v>
      </c>
      <c r="D36" s="106"/>
      <c r="E36" s="121">
        <v>2</v>
      </c>
      <c r="F36" s="106" t="s">
        <v>82</v>
      </c>
      <c r="G36" s="129">
        <v>190</v>
      </c>
      <c r="H36" s="103">
        <f t="shared" si="2"/>
        <v>380</v>
      </c>
      <c r="I36" s="235"/>
      <c r="J36" s="116"/>
      <c r="K36" s="236"/>
    </row>
    <row r="37" spans="1:11" s="127" customFormat="1" x14ac:dyDescent="0.2">
      <c r="A37" s="114" t="s">
        <v>125</v>
      </c>
      <c r="B37" s="114" t="s">
        <v>194</v>
      </c>
      <c r="C37" s="216" t="s">
        <v>127</v>
      </c>
      <c r="D37" s="114"/>
      <c r="E37" s="121">
        <v>2</v>
      </c>
      <c r="F37" s="114" t="s">
        <v>82</v>
      </c>
      <c r="G37" s="129">
        <v>190</v>
      </c>
      <c r="H37" s="103">
        <f t="shared" si="2"/>
        <v>380</v>
      </c>
      <c r="I37" s="235"/>
      <c r="J37" s="116"/>
      <c r="K37" s="236"/>
    </row>
    <row r="38" spans="1:11" x14ac:dyDescent="0.2">
      <c r="A38" s="150"/>
      <c r="B38" s="150"/>
      <c r="C38" s="151"/>
      <c r="D38" s="150"/>
      <c r="E38" s="152"/>
      <c r="F38" s="150"/>
      <c r="G38" s="201"/>
      <c r="H38" s="201"/>
    </row>
    <row r="39" spans="1:11" s="226" customFormat="1" x14ac:dyDescent="0.15">
      <c r="A39" s="220" t="s">
        <v>179</v>
      </c>
      <c r="B39" s="220" t="s">
        <v>196</v>
      </c>
      <c r="C39" s="221" t="s">
        <v>94</v>
      </c>
      <c r="D39" s="222"/>
      <c r="E39" s="223">
        <v>125</v>
      </c>
      <c r="F39" s="222" t="s">
        <v>82</v>
      </c>
      <c r="G39" s="224">
        <v>188</v>
      </c>
      <c r="H39" s="225">
        <f t="shared" ref="H39:H41" si="3">E39*G39</f>
        <v>23500</v>
      </c>
      <c r="I39" s="226" t="s">
        <v>163</v>
      </c>
    </row>
    <row r="40" spans="1:11" s="233" customFormat="1" x14ac:dyDescent="0.15">
      <c r="A40" s="220" t="s">
        <v>179</v>
      </c>
      <c r="B40" s="227" t="s">
        <v>195</v>
      </c>
      <c r="C40" s="228" t="s">
        <v>94</v>
      </c>
      <c r="D40" s="229"/>
      <c r="E40" s="230">
        <v>39</v>
      </c>
      <c r="F40" s="229" t="s">
        <v>82</v>
      </c>
      <c r="G40" s="231">
        <v>188</v>
      </c>
      <c r="H40" s="232">
        <f t="shared" ref="H40" si="4">E40*G40</f>
        <v>7332</v>
      </c>
      <c r="I40" s="233" t="s">
        <v>178</v>
      </c>
    </row>
    <row r="41" spans="1:11" s="233" customFormat="1" x14ac:dyDescent="0.15">
      <c r="A41" s="220" t="s">
        <v>180</v>
      </c>
      <c r="B41" s="227" t="s">
        <v>197</v>
      </c>
      <c r="C41" s="226" t="s">
        <v>181</v>
      </c>
      <c r="D41" s="227"/>
      <c r="E41" s="234">
        <v>14</v>
      </c>
      <c r="F41" s="227" t="s">
        <v>82</v>
      </c>
      <c r="G41" s="232">
        <v>188</v>
      </c>
      <c r="H41" s="232">
        <f t="shared" si="3"/>
        <v>2632</v>
      </c>
      <c r="I41" s="233" t="s">
        <v>177</v>
      </c>
    </row>
    <row r="42" spans="1:11" s="233" customFormat="1" x14ac:dyDescent="0.15">
      <c r="A42" s="220" t="s">
        <v>182</v>
      </c>
      <c r="B42" s="227"/>
      <c r="C42" s="226"/>
      <c r="D42" s="227"/>
      <c r="E42" s="234">
        <v>9</v>
      </c>
      <c r="F42" s="227" t="s">
        <v>82</v>
      </c>
      <c r="G42" s="232">
        <v>39.6</v>
      </c>
      <c r="H42" s="232">
        <f t="shared" ref="H42:H44" si="5">E42*G42</f>
        <v>356.40000000000003</v>
      </c>
      <c r="I42" s="233" t="s">
        <v>177</v>
      </c>
    </row>
    <row r="43" spans="1:11" s="233" customFormat="1" x14ac:dyDescent="0.15">
      <c r="A43" s="220" t="s">
        <v>182</v>
      </c>
      <c r="B43" s="227"/>
      <c r="C43" s="226"/>
      <c r="D43" s="227"/>
      <c r="E43" s="234">
        <v>3</v>
      </c>
      <c r="F43" s="227" t="s">
        <v>82</v>
      </c>
      <c r="G43" s="232">
        <v>39.6</v>
      </c>
      <c r="H43" s="232">
        <f t="shared" si="5"/>
        <v>118.80000000000001</v>
      </c>
      <c r="I43" s="233" t="s">
        <v>176</v>
      </c>
    </row>
    <row r="44" spans="1:11" x14ac:dyDescent="0.2">
      <c r="A44" s="220" t="s">
        <v>183</v>
      </c>
      <c r="C44" s="146"/>
      <c r="D44" s="106"/>
      <c r="E44" s="121">
        <v>2</v>
      </c>
      <c r="F44" s="106" t="s">
        <v>82</v>
      </c>
      <c r="G44" s="103">
        <v>387</v>
      </c>
      <c r="H44" s="103">
        <f t="shared" si="5"/>
        <v>774</v>
      </c>
      <c r="I44" s="233" t="s">
        <v>177</v>
      </c>
    </row>
    <row r="45" spans="1:11" x14ac:dyDescent="0.2">
      <c r="A45" s="106"/>
      <c r="B45" s="106"/>
      <c r="C45" s="106"/>
      <c r="D45" s="106"/>
      <c r="E45" s="121"/>
      <c r="F45" s="106"/>
      <c r="I45" s="122"/>
    </row>
    <row r="46" spans="1:11" x14ac:dyDescent="0.2">
      <c r="A46" s="156" t="s">
        <v>92</v>
      </c>
      <c r="B46" s="156"/>
      <c r="C46" s="157"/>
      <c r="D46" s="156"/>
      <c r="E46" s="158">
        <v>15</v>
      </c>
      <c r="F46" s="156" t="s">
        <v>82</v>
      </c>
      <c r="G46" s="204">
        <f>0.8*24.2</f>
        <v>19.36</v>
      </c>
      <c r="H46" s="103">
        <f t="shared" ref="H46" si="6">E46*G46</f>
        <v>290.39999999999998</v>
      </c>
    </row>
    <row r="47" spans="1:11" x14ac:dyDescent="0.2">
      <c r="A47" s="150" t="s">
        <v>86</v>
      </c>
      <c r="B47" s="150"/>
      <c r="C47" s="151"/>
      <c r="D47" s="150"/>
      <c r="E47" s="152">
        <v>20</v>
      </c>
      <c r="F47" s="150" t="s">
        <v>82</v>
      </c>
      <c r="G47" s="201">
        <f>0.8*27.53</f>
        <v>22.024000000000001</v>
      </c>
      <c r="H47" s="103">
        <f>E47*G47</f>
        <v>440.48</v>
      </c>
    </row>
    <row r="48" spans="1:11" x14ac:dyDescent="0.2">
      <c r="A48" s="159"/>
      <c r="B48" s="160"/>
      <c r="D48" s="159"/>
      <c r="E48" s="161"/>
      <c r="F48" s="159"/>
      <c r="G48" s="205"/>
    </row>
    <row r="49" spans="1:10" x14ac:dyDescent="0.2">
      <c r="A49" s="238" t="s">
        <v>184</v>
      </c>
      <c r="B49" s="130"/>
      <c r="D49" s="106"/>
      <c r="E49" s="121"/>
      <c r="F49" s="106"/>
      <c r="I49" s="3"/>
    </row>
    <row r="50" spans="1:10" s="127" customFormat="1" x14ac:dyDescent="0.2">
      <c r="A50" s="114"/>
      <c r="B50" s="216"/>
      <c r="D50" s="114"/>
      <c r="E50" s="128"/>
      <c r="F50" s="114"/>
      <c r="G50" s="120"/>
      <c r="H50" s="129"/>
      <c r="I50" s="111"/>
      <c r="J50" s="116"/>
    </row>
    <row r="51" spans="1:10" s="108" customFormat="1" x14ac:dyDescent="0.2">
      <c r="A51" s="114" t="s">
        <v>142</v>
      </c>
      <c r="B51" s="114" t="s">
        <v>114</v>
      </c>
      <c r="C51" s="127"/>
      <c r="D51" s="114"/>
      <c r="E51" s="128">
        <v>1</v>
      </c>
      <c r="F51" s="114" t="s">
        <v>82</v>
      </c>
      <c r="G51" s="129">
        <f>0.9*3679</f>
        <v>3311.1</v>
      </c>
      <c r="H51" s="211">
        <f t="shared" ref="H51:H53" si="7">PRODUCT(E51,G51)</f>
        <v>3311.1</v>
      </c>
    </row>
    <row r="52" spans="1:10" s="108" customFormat="1" x14ac:dyDescent="0.2">
      <c r="A52" s="114" t="s">
        <v>141</v>
      </c>
      <c r="B52" s="114" t="s">
        <v>164</v>
      </c>
      <c r="C52" s="127"/>
      <c r="D52" s="114"/>
      <c r="E52" s="128">
        <v>6</v>
      </c>
      <c r="F52" s="114" t="s">
        <v>82</v>
      </c>
      <c r="G52" s="129">
        <f>0.9*176</f>
        <v>158.4</v>
      </c>
      <c r="H52" s="211">
        <f t="shared" si="7"/>
        <v>950.40000000000009</v>
      </c>
    </row>
    <row r="53" spans="1:10" s="108" customFormat="1" x14ac:dyDescent="0.2">
      <c r="A53" s="114" t="s">
        <v>165</v>
      </c>
      <c r="B53" s="114" t="s">
        <v>166</v>
      </c>
      <c r="C53" s="127"/>
      <c r="D53" s="114"/>
      <c r="E53" s="128">
        <v>2</v>
      </c>
      <c r="F53" s="114" t="s">
        <v>82</v>
      </c>
      <c r="G53" s="129">
        <f>0.9*2649</f>
        <v>2384.1</v>
      </c>
      <c r="H53" s="211">
        <f t="shared" si="7"/>
        <v>4768.2</v>
      </c>
    </row>
    <row r="54" spans="1:10" s="108" customFormat="1" x14ac:dyDescent="0.2">
      <c r="A54" s="114"/>
      <c r="B54" s="114"/>
      <c r="C54" s="127"/>
      <c r="D54" s="114"/>
      <c r="E54" s="128"/>
      <c r="F54" s="114"/>
      <c r="G54" s="129"/>
      <c r="H54" s="211"/>
    </row>
    <row r="55" spans="1:10" ht="15.75" x14ac:dyDescent="0.25">
      <c r="A55" s="123" t="s">
        <v>77</v>
      </c>
    </row>
    <row r="57" spans="1:10" x14ac:dyDescent="0.2">
      <c r="A57" s="126" t="s">
        <v>161</v>
      </c>
    </row>
    <row r="59" spans="1:10" x14ac:dyDescent="0.2">
      <c r="A59" s="126" t="s">
        <v>157</v>
      </c>
      <c r="B59" s="126" t="s">
        <v>155</v>
      </c>
      <c r="C59" s="126" t="s">
        <v>158</v>
      </c>
      <c r="D59" s="126" t="s">
        <v>118</v>
      </c>
      <c r="E59" s="126">
        <v>1</v>
      </c>
      <c r="F59" s="126" t="s">
        <v>82</v>
      </c>
      <c r="G59" s="103">
        <v>6270</v>
      </c>
      <c r="H59" s="103">
        <f t="shared" ref="H59" si="8">E59*G59</f>
        <v>6270</v>
      </c>
    </row>
    <row r="60" spans="1:10" x14ac:dyDescent="0.2">
      <c r="A60" s="168"/>
      <c r="E60" s="169"/>
      <c r="F60" s="106"/>
    </row>
    <row r="61" spans="1:10" x14ac:dyDescent="0.2">
      <c r="A61" s="167" t="s">
        <v>199</v>
      </c>
      <c r="H61" s="144">
        <f>SUM(H16:H59)</f>
        <v>82329.16</v>
      </c>
    </row>
    <row r="62" spans="1:10" x14ac:dyDescent="0.2">
      <c r="A62" s="167"/>
      <c r="H62" s="144"/>
    </row>
    <row r="63" spans="1:10" x14ac:dyDescent="0.2">
      <c r="A63" s="167"/>
      <c r="H63" s="144"/>
    </row>
    <row r="64" spans="1:10" ht="18.75" x14ac:dyDescent="0.3">
      <c r="A64" s="241" t="s">
        <v>201</v>
      </c>
      <c r="H64" s="144"/>
    </row>
    <row r="65" spans="1:9" x14ac:dyDescent="0.2">
      <c r="A65" s="167"/>
      <c r="H65" s="144"/>
    </row>
    <row r="66" spans="1:9" x14ac:dyDescent="0.2">
      <c r="A66" s="106" t="s">
        <v>79</v>
      </c>
      <c r="B66" s="106" t="s">
        <v>80</v>
      </c>
      <c r="C66" s="130" t="s">
        <v>81</v>
      </c>
      <c r="D66" s="106"/>
      <c r="E66" s="121">
        <v>32</v>
      </c>
      <c r="F66" s="106" t="s">
        <v>82</v>
      </c>
      <c r="G66" s="103">
        <f>0.8*102.59</f>
        <v>82.072000000000003</v>
      </c>
      <c r="H66" s="103">
        <f>E66*G66</f>
        <v>2626.3040000000001</v>
      </c>
    </row>
    <row r="67" spans="1:9" x14ac:dyDescent="0.2">
      <c r="A67" s="106" t="s">
        <v>125</v>
      </c>
      <c r="B67" s="106" t="s">
        <v>126</v>
      </c>
      <c r="C67" s="130" t="s">
        <v>127</v>
      </c>
      <c r="D67" s="106"/>
      <c r="E67" s="121">
        <v>2</v>
      </c>
      <c r="F67" s="106" t="s">
        <v>82</v>
      </c>
      <c r="G67" s="103">
        <f>0.8*155.1</f>
        <v>124.08</v>
      </c>
      <c r="H67" s="103">
        <f t="shared" ref="H67:H70" si="9">E67*G67</f>
        <v>248.16</v>
      </c>
    </row>
    <row r="68" spans="1:9" x14ac:dyDescent="0.2">
      <c r="A68" s="106" t="s">
        <v>79</v>
      </c>
      <c r="B68" s="106" t="s">
        <v>83</v>
      </c>
      <c r="C68" s="130" t="s">
        <v>81</v>
      </c>
      <c r="D68" s="106"/>
      <c r="E68" s="121">
        <v>18</v>
      </c>
      <c r="F68" s="106" t="s">
        <v>82</v>
      </c>
      <c r="G68" s="103">
        <f>0.8*106.87</f>
        <v>85.496000000000009</v>
      </c>
      <c r="H68" s="103">
        <f t="shared" si="9"/>
        <v>1538.9280000000001</v>
      </c>
    </row>
    <row r="69" spans="1:9" x14ac:dyDescent="0.2">
      <c r="A69" s="106" t="s">
        <v>79</v>
      </c>
      <c r="B69" s="106" t="s">
        <v>84</v>
      </c>
      <c r="C69" s="130" t="s">
        <v>81</v>
      </c>
      <c r="D69" s="106"/>
      <c r="E69" s="121">
        <v>2</v>
      </c>
      <c r="F69" s="106" t="s">
        <v>82</v>
      </c>
      <c r="G69" s="103">
        <f>0.8*137.55</f>
        <v>110.04000000000002</v>
      </c>
      <c r="H69" s="103">
        <f t="shared" si="9"/>
        <v>220.08000000000004</v>
      </c>
    </row>
    <row r="70" spans="1:9" x14ac:dyDescent="0.2">
      <c r="A70" s="114" t="s">
        <v>125</v>
      </c>
      <c r="B70" s="114" t="s">
        <v>194</v>
      </c>
      <c r="C70" s="216" t="s">
        <v>127</v>
      </c>
      <c r="D70" s="114"/>
      <c r="E70" s="121">
        <v>2</v>
      </c>
      <c r="F70" s="114" t="s">
        <v>82</v>
      </c>
      <c r="G70" s="129">
        <f>0.8*163.66</f>
        <v>130.928</v>
      </c>
      <c r="H70" s="103">
        <f t="shared" si="9"/>
        <v>261.85599999999999</v>
      </c>
    </row>
    <row r="71" spans="1:9" x14ac:dyDescent="0.2">
      <c r="A71" s="167"/>
      <c r="H71" s="144"/>
    </row>
    <row r="72" spans="1:9" x14ac:dyDescent="0.2">
      <c r="A72" s="106" t="s">
        <v>202</v>
      </c>
      <c r="B72" s="106" t="s">
        <v>203</v>
      </c>
      <c r="C72" s="242" t="s">
        <v>94</v>
      </c>
      <c r="D72" s="243"/>
      <c r="E72" s="244">
        <v>115</v>
      </c>
      <c r="F72" s="243" t="s">
        <v>82</v>
      </c>
      <c r="G72" s="245">
        <f>0.8*116.44</f>
        <v>93.152000000000001</v>
      </c>
      <c r="H72" s="103">
        <f t="shared" ref="H72:H79" si="10">E72*G72</f>
        <v>10712.48</v>
      </c>
      <c r="I72" s="126" t="s">
        <v>163</v>
      </c>
    </row>
    <row r="73" spans="1:9" x14ac:dyDescent="0.2">
      <c r="A73" s="106" t="s">
        <v>202</v>
      </c>
      <c r="B73" s="106" t="s">
        <v>203</v>
      </c>
      <c r="C73" s="242" t="s">
        <v>94</v>
      </c>
      <c r="D73" s="243"/>
      <c r="E73" s="244">
        <v>14</v>
      </c>
      <c r="F73" s="243" t="s">
        <v>82</v>
      </c>
      <c r="G73" s="245">
        <f>0.8*116.44</f>
        <v>93.152000000000001</v>
      </c>
      <c r="H73" s="103">
        <f t="shared" si="10"/>
        <v>1304.1279999999999</v>
      </c>
      <c r="I73" s="126" t="s">
        <v>204</v>
      </c>
    </row>
    <row r="74" spans="1:9" x14ac:dyDescent="0.2">
      <c r="A74" s="106" t="s">
        <v>202</v>
      </c>
      <c r="B74" s="106" t="s">
        <v>203</v>
      </c>
      <c r="C74" s="242" t="s">
        <v>94</v>
      </c>
      <c r="D74" s="243"/>
      <c r="E74" s="244">
        <v>39</v>
      </c>
      <c r="F74" s="243" t="s">
        <v>82</v>
      </c>
      <c r="G74" s="245">
        <f>0.8*116.44</f>
        <v>93.152000000000001</v>
      </c>
      <c r="H74" s="103">
        <f t="shared" si="10"/>
        <v>3632.9279999999999</v>
      </c>
      <c r="I74" s="126" t="s">
        <v>205</v>
      </c>
    </row>
    <row r="75" spans="1:9" x14ac:dyDescent="0.2">
      <c r="A75" s="106" t="s">
        <v>180</v>
      </c>
      <c r="B75" s="106" t="s">
        <v>123</v>
      </c>
      <c r="C75" s="126" t="s">
        <v>94</v>
      </c>
      <c r="D75" s="106"/>
      <c r="E75" s="121">
        <v>14</v>
      </c>
      <c r="F75" s="106" t="s">
        <v>82</v>
      </c>
      <c r="G75" s="103">
        <f>0.8*691.09</f>
        <v>552.87200000000007</v>
      </c>
      <c r="H75" s="103">
        <f t="shared" si="10"/>
        <v>7740.2080000000005</v>
      </c>
      <c r="I75" s="126" t="s">
        <v>204</v>
      </c>
    </row>
    <row r="76" spans="1:9" x14ac:dyDescent="0.2">
      <c r="A76" s="106" t="s">
        <v>206</v>
      </c>
      <c r="B76" s="106" t="s">
        <v>75</v>
      </c>
      <c r="C76" s="126" t="s">
        <v>75</v>
      </c>
      <c r="D76" s="106"/>
      <c r="E76" s="121">
        <v>3</v>
      </c>
      <c r="F76" s="106" t="s">
        <v>82</v>
      </c>
      <c r="G76" s="103">
        <f>0.8*49.48</f>
        <v>39.584000000000003</v>
      </c>
      <c r="H76" s="103">
        <f t="shared" si="10"/>
        <v>118.75200000000001</v>
      </c>
      <c r="I76" s="246"/>
    </row>
    <row r="77" spans="1:9" x14ac:dyDescent="0.2">
      <c r="A77" s="106" t="s">
        <v>207</v>
      </c>
      <c r="B77" s="106" t="s">
        <v>208</v>
      </c>
      <c r="C77" s="126" t="s">
        <v>94</v>
      </c>
      <c r="D77" s="106"/>
      <c r="E77" s="121">
        <v>3</v>
      </c>
      <c r="F77" s="106" t="s">
        <v>82</v>
      </c>
      <c r="G77" s="103">
        <f>0.8*173.33</f>
        <v>138.66400000000002</v>
      </c>
      <c r="H77" s="103">
        <f t="shared" si="10"/>
        <v>415.99200000000008</v>
      </c>
      <c r="I77" s="122"/>
    </row>
    <row r="78" spans="1:9" x14ac:dyDescent="0.2">
      <c r="A78" s="126" t="s">
        <v>119</v>
      </c>
      <c r="B78" s="126" t="s">
        <v>155</v>
      </c>
      <c r="C78" s="126" t="s">
        <v>156</v>
      </c>
      <c r="D78" s="126" t="s">
        <v>117</v>
      </c>
      <c r="E78" s="126">
        <v>2</v>
      </c>
      <c r="F78" s="126" t="s">
        <v>82</v>
      </c>
      <c r="G78" s="103">
        <v>2706.2</v>
      </c>
      <c r="H78" s="103">
        <f t="shared" si="10"/>
        <v>5412.4</v>
      </c>
    </row>
    <row r="79" spans="1:9" x14ac:dyDescent="0.2">
      <c r="A79" s="126" t="s">
        <v>121</v>
      </c>
      <c r="B79" s="126" t="s">
        <v>159</v>
      </c>
      <c r="C79" s="126" t="s">
        <v>160</v>
      </c>
      <c r="D79" s="126" t="s">
        <v>120</v>
      </c>
      <c r="E79" s="126">
        <v>4</v>
      </c>
      <c r="F79" s="126" t="s">
        <v>82</v>
      </c>
      <c r="G79" s="103">
        <v>2118.6</v>
      </c>
      <c r="H79" s="103">
        <f t="shared" si="10"/>
        <v>8474.4</v>
      </c>
    </row>
    <row r="80" spans="1:9" x14ac:dyDescent="0.2">
      <c r="A80" s="106"/>
      <c r="B80" s="106"/>
      <c r="D80" s="106"/>
      <c r="E80" s="121"/>
      <c r="F80" s="106"/>
      <c r="I80" s="122"/>
    </row>
    <row r="81" spans="1:9" x14ac:dyDescent="0.2">
      <c r="A81" s="167" t="s">
        <v>199</v>
      </c>
      <c r="H81" s="144">
        <f>SUM(H66:H79)</f>
        <v>42706.616000000002</v>
      </c>
      <c r="I81" s="122"/>
    </row>
    <row r="82" spans="1:9" x14ac:dyDescent="0.2">
      <c r="A82" s="106"/>
      <c r="B82" s="106"/>
      <c r="D82" s="106"/>
      <c r="E82" s="121"/>
      <c r="F82" s="106"/>
      <c r="I82" s="122"/>
    </row>
    <row r="83" spans="1:9" ht="18.75" x14ac:dyDescent="0.3">
      <c r="A83" s="247" t="s">
        <v>209</v>
      </c>
      <c r="B83" s="106"/>
      <c r="D83" s="106"/>
      <c r="E83" s="121"/>
      <c r="F83" s="106"/>
      <c r="H83" s="144">
        <f>SUM(H61-H81)</f>
        <v>39622.544000000002</v>
      </c>
      <c r="I83" s="122"/>
    </row>
    <row r="84" spans="1:9" x14ac:dyDescent="0.2">
      <c r="A84" s="106"/>
      <c r="B84" s="106"/>
      <c r="D84" s="106"/>
      <c r="E84" s="121"/>
      <c r="F84" s="106"/>
      <c r="I84" s="122"/>
    </row>
    <row r="86" spans="1:9" x14ac:dyDescent="0.2">
      <c r="A86" s="239" t="s">
        <v>186</v>
      </c>
      <c r="B86" s="163"/>
      <c r="C86" s="164"/>
      <c r="D86" s="162"/>
      <c r="E86" s="164"/>
      <c r="F86" s="163"/>
      <c r="G86" s="206"/>
    </row>
    <row r="87" spans="1:9" x14ac:dyDescent="0.2">
      <c r="A87" s="124"/>
      <c r="B87" s="184"/>
      <c r="C87" s="128"/>
      <c r="D87" s="124"/>
      <c r="E87" s="128"/>
      <c r="F87" s="184"/>
      <c r="G87" s="185"/>
    </row>
    <row r="88" spans="1:9" x14ac:dyDescent="0.2">
      <c r="A88" s="165" t="s">
        <v>187</v>
      </c>
      <c r="B88" s="165"/>
      <c r="C88" s="165"/>
      <c r="D88" s="165"/>
      <c r="E88" s="166">
        <v>20</v>
      </c>
      <c r="F88" s="165" t="s">
        <v>188</v>
      </c>
      <c r="G88" s="207">
        <v>500</v>
      </c>
      <c r="H88" s="211">
        <f t="shared" ref="H88:H93" si="11">PRODUCT(E88,G88)</f>
        <v>10000</v>
      </c>
    </row>
    <row r="89" spans="1:9" x14ac:dyDescent="0.2">
      <c r="A89" s="183" t="s">
        <v>190</v>
      </c>
      <c r="B89" s="193"/>
      <c r="C89" s="127"/>
      <c r="D89" s="114"/>
      <c r="E89" s="128">
        <v>10</v>
      </c>
      <c r="F89" s="165" t="s">
        <v>188</v>
      </c>
      <c r="G89" s="207">
        <v>500</v>
      </c>
      <c r="H89" s="211">
        <f t="shared" si="11"/>
        <v>5000</v>
      </c>
    </row>
    <row r="90" spans="1:9" x14ac:dyDescent="0.2">
      <c r="A90" s="183" t="s">
        <v>191</v>
      </c>
      <c r="B90" s="193"/>
      <c r="C90" s="127"/>
      <c r="D90" s="114"/>
      <c r="E90" s="128">
        <v>10</v>
      </c>
      <c r="F90" s="165" t="s">
        <v>188</v>
      </c>
      <c r="G90" s="207">
        <v>500</v>
      </c>
      <c r="H90" s="211">
        <f t="shared" si="11"/>
        <v>5000</v>
      </c>
    </row>
    <row r="91" spans="1:9" x14ac:dyDescent="0.2">
      <c r="A91" s="114" t="s">
        <v>189</v>
      </c>
      <c r="B91" s="193"/>
      <c r="C91" s="127"/>
      <c r="D91" s="114"/>
      <c r="E91" s="128">
        <v>20</v>
      </c>
      <c r="F91" s="165" t="s">
        <v>188</v>
      </c>
      <c r="G91" s="207">
        <v>500</v>
      </c>
      <c r="H91" s="211">
        <f t="shared" si="11"/>
        <v>10000</v>
      </c>
    </row>
    <row r="92" spans="1:9" x14ac:dyDescent="0.2">
      <c r="A92" s="217" t="s">
        <v>192</v>
      </c>
      <c r="B92" s="217"/>
      <c r="C92" s="217"/>
      <c r="D92" s="114"/>
      <c r="E92" s="128">
        <v>20</v>
      </c>
      <c r="F92" s="165" t="s">
        <v>188</v>
      </c>
      <c r="G92" s="207">
        <v>500</v>
      </c>
      <c r="H92" s="211">
        <f t="shared" si="11"/>
        <v>10000</v>
      </c>
    </row>
    <row r="93" spans="1:9" x14ac:dyDescent="0.2">
      <c r="A93" s="114" t="s">
        <v>198</v>
      </c>
      <c r="B93" s="193"/>
      <c r="C93" s="127"/>
      <c r="D93" s="114"/>
      <c r="E93" s="128">
        <v>20</v>
      </c>
      <c r="F93" s="165" t="s">
        <v>188</v>
      </c>
      <c r="G93" s="207">
        <v>500</v>
      </c>
      <c r="H93" s="211">
        <f t="shared" si="11"/>
        <v>10000</v>
      </c>
    </row>
    <row r="95" spans="1:9" x14ac:dyDescent="0.2">
      <c r="H95" s="144">
        <f>SUM(H88:H93)</f>
        <v>50000</v>
      </c>
    </row>
    <row r="99" spans="1:10" ht="15.75" x14ac:dyDescent="0.25">
      <c r="A99" s="123" t="s">
        <v>56</v>
      </c>
    </row>
    <row r="101" spans="1:10" x14ac:dyDescent="0.2">
      <c r="A101" s="117" t="s">
        <v>79</v>
      </c>
      <c r="B101" s="114" t="s">
        <v>80</v>
      </c>
      <c r="C101" s="118" t="s">
        <v>81</v>
      </c>
      <c r="D101" s="114" t="s">
        <v>85</v>
      </c>
      <c r="E101" s="128">
        <v>32</v>
      </c>
      <c r="F101" s="114" t="s">
        <v>82</v>
      </c>
      <c r="G101" s="120">
        <f>0.7*48.7</f>
        <v>34.089999999999996</v>
      </c>
      <c r="H101" s="103">
        <f t="shared" ref="H101:H104" si="12">E101*G101</f>
        <v>1090.8799999999999</v>
      </c>
      <c r="I101" s="115" t="s">
        <v>132</v>
      </c>
    </row>
    <row r="102" spans="1:10" x14ac:dyDescent="0.2">
      <c r="A102" s="117" t="s">
        <v>79</v>
      </c>
      <c r="B102" s="114" t="s">
        <v>126</v>
      </c>
      <c r="C102" s="118" t="s">
        <v>81</v>
      </c>
      <c r="D102" s="114" t="s">
        <v>85</v>
      </c>
      <c r="E102" s="128">
        <v>4</v>
      </c>
      <c r="F102" s="114" t="s">
        <v>82</v>
      </c>
      <c r="G102" s="120">
        <f>0.7*55.7</f>
        <v>38.99</v>
      </c>
      <c r="H102" s="103">
        <f t="shared" si="12"/>
        <v>155.96</v>
      </c>
      <c r="I102" s="115" t="s">
        <v>133</v>
      </c>
    </row>
    <row r="103" spans="1:10" x14ac:dyDescent="0.2">
      <c r="A103" s="117" t="s">
        <v>79</v>
      </c>
      <c r="B103" s="114" t="s">
        <v>83</v>
      </c>
      <c r="C103" s="118" t="s">
        <v>81</v>
      </c>
      <c r="D103" s="114" t="s">
        <v>85</v>
      </c>
      <c r="E103" s="128">
        <v>18</v>
      </c>
      <c r="F103" s="114" t="s">
        <v>82</v>
      </c>
      <c r="G103" s="120">
        <f>0.7*55.7</f>
        <v>38.99</v>
      </c>
      <c r="H103" s="103">
        <f t="shared" si="12"/>
        <v>701.82</v>
      </c>
      <c r="I103" s="115" t="s">
        <v>134</v>
      </c>
    </row>
    <row r="104" spans="1:10" x14ac:dyDescent="0.2">
      <c r="A104" s="117" t="s">
        <v>79</v>
      </c>
      <c r="B104" s="114" t="s">
        <v>84</v>
      </c>
      <c r="C104" s="118" t="s">
        <v>81</v>
      </c>
      <c r="D104" s="114" t="s">
        <v>85</v>
      </c>
      <c r="E104" s="128">
        <v>2</v>
      </c>
      <c r="F104" s="114" t="s">
        <v>82</v>
      </c>
      <c r="G104" s="120">
        <f>0.7*62.6</f>
        <v>43.82</v>
      </c>
      <c r="H104" s="103">
        <f t="shared" si="12"/>
        <v>87.64</v>
      </c>
      <c r="I104" s="115" t="s">
        <v>135</v>
      </c>
    </row>
    <row r="105" spans="1:10" s="127" customFormat="1" x14ac:dyDescent="0.2">
      <c r="A105" s="114" t="s">
        <v>125</v>
      </c>
      <c r="B105" s="114" t="s">
        <v>162</v>
      </c>
      <c r="C105" s="216" t="s">
        <v>127</v>
      </c>
      <c r="D105" s="114" t="s">
        <v>85</v>
      </c>
      <c r="E105" s="128">
        <v>3</v>
      </c>
      <c r="F105" s="114" t="s">
        <v>82</v>
      </c>
      <c r="G105" s="120">
        <f>0.7*48.7</f>
        <v>34.089999999999996</v>
      </c>
      <c r="H105" s="129">
        <f t="shared" ref="H105:H108" si="13">E105*G105</f>
        <v>102.26999999999998</v>
      </c>
      <c r="I105" s="115" t="s">
        <v>132</v>
      </c>
      <c r="J105" s="116"/>
    </row>
    <row r="106" spans="1:10" s="127" customFormat="1" x14ac:dyDescent="0.2">
      <c r="A106" s="114" t="s">
        <v>125</v>
      </c>
      <c r="B106" s="114" t="s">
        <v>167</v>
      </c>
      <c r="C106" s="216" t="s">
        <v>127</v>
      </c>
      <c r="D106" s="114" t="s">
        <v>85</v>
      </c>
      <c r="E106" s="128">
        <v>2</v>
      </c>
      <c r="F106" s="114" t="s">
        <v>82</v>
      </c>
      <c r="G106" s="120">
        <f>0.7*55.7</f>
        <v>38.99</v>
      </c>
      <c r="H106" s="129">
        <f t="shared" si="13"/>
        <v>77.98</v>
      </c>
      <c r="I106" s="115" t="s">
        <v>168</v>
      </c>
      <c r="J106" s="116"/>
    </row>
    <row r="107" spans="1:10" x14ac:dyDescent="0.2">
      <c r="A107" s="186" t="s">
        <v>87</v>
      </c>
      <c r="B107" s="186" t="s">
        <v>88</v>
      </c>
      <c r="C107" s="187"/>
      <c r="D107" s="188" t="s">
        <v>85</v>
      </c>
      <c r="E107" s="189">
        <v>20</v>
      </c>
      <c r="F107" s="188" t="s">
        <v>82</v>
      </c>
      <c r="G107" s="212">
        <f>0.7*87.2</f>
        <v>61.04</v>
      </c>
      <c r="H107" s="103">
        <f t="shared" si="13"/>
        <v>1220.8</v>
      </c>
      <c r="I107" s="115" t="s">
        <v>136</v>
      </c>
    </row>
    <row r="108" spans="1:10" x14ac:dyDescent="0.2">
      <c r="A108" s="186" t="s">
        <v>89</v>
      </c>
      <c r="B108" s="186" t="s">
        <v>90</v>
      </c>
      <c r="C108" s="190"/>
      <c r="D108" s="191" t="s">
        <v>85</v>
      </c>
      <c r="E108" s="192">
        <v>20</v>
      </c>
      <c r="F108" s="191" t="s">
        <v>82</v>
      </c>
      <c r="G108" s="213">
        <f>0.7*87.2</f>
        <v>61.04</v>
      </c>
      <c r="H108" s="103">
        <f t="shared" si="13"/>
        <v>1220.8</v>
      </c>
      <c r="I108" s="115" t="s">
        <v>136</v>
      </c>
    </row>
    <row r="110" spans="1:10" x14ac:dyDescent="0.2">
      <c r="A110" s="117" t="s">
        <v>137</v>
      </c>
      <c r="B110" s="117" t="s">
        <v>93</v>
      </c>
      <c r="C110" s="109" t="s">
        <v>94</v>
      </c>
      <c r="D110" s="114" t="s">
        <v>85</v>
      </c>
      <c r="E110" s="128">
        <v>178</v>
      </c>
      <c r="F110" s="114" t="s">
        <v>82</v>
      </c>
      <c r="G110" s="120">
        <f>0.7*90.5</f>
        <v>63.349999999999994</v>
      </c>
      <c r="H110" s="103">
        <f t="shared" ref="H110:H113" si="14">E110*G110</f>
        <v>11276.3</v>
      </c>
      <c r="I110" s="115" t="s">
        <v>138</v>
      </c>
    </row>
    <row r="111" spans="1:10" s="127" customFormat="1" x14ac:dyDescent="0.2">
      <c r="A111" s="114" t="s">
        <v>169</v>
      </c>
      <c r="B111" s="114" t="s">
        <v>123</v>
      </c>
      <c r="C111" s="216" t="s">
        <v>170</v>
      </c>
      <c r="D111" s="114" t="s">
        <v>85</v>
      </c>
      <c r="E111" s="128">
        <v>14</v>
      </c>
      <c r="F111" s="114" t="s">
        <v>82</v>
      </c>
      <c r="G111" s="120">
        <f>0.7*90.5</f>
        <v>63.349999999999994</v>
      </c>
      <c r="H111" s="129">
        <f t="shared" si="14"/>
        <v>886.89999999999986</v>
      </c>
      <c r="I111" s="115" t="s">
        <v>138</v>
      </c>
      <c r="J111" s="116"/>
    </row>
    <row r="112" spans="1:10" x14ac:dyDescent="0.2">
      <c r="A112" s="153"/>
      <c r="B112" s="153"/>
      <c r="C112" s="153"/>
      <c r="D112" s="154"/>
      <c r="E112" s="155"/>
      <c r="F112" s="154"/>
      <c r="G112" s="202"/>
    </row>
    <row r="113" spans="1:11" s="127" customFormat="1" x14ac:dyDescent="0.2">
      <c r="A113" s="114" t="s">
        <v>92</v>
      </c>
      <c r="B113" s="114" t="s">
        <v>139</v>
      </c>
      <c r="D113" s="114" t="s">
        <v>85</v>
      </c>
      <c r="E113" s="203">
        <v>15</v>
      </c>
      <c r="F113" s="114" t="s">
        <v>82</v>
      </c>
      <c r="G113" s="120">
        <f>0.7*29.9</f>
        <v>20.929999999999996</v>
      </c>
      <c r="H113" s="103">
        <f t="shared" si="14"/>
        <v>313.94999999999993</v>
      </c>
      <c r="I113" s="115" t="s">
        <v>140</v>
      </c>
    </row>
    <row r="114" spans="1:11" x14ac:dyDescent="0.2">
      <c r="A114" s="171" t="s">
        <v>86</v>
      </c>
      <c r="B114" s="171"/>
      <c r="C114" s="172"/>
      <c r="D114" s="171" t="s">
        <v>85</v>
      </c>
      <c r="E114" s="200">
        <v>20</v>
      </c>
      <c r="F114" s="171" t="s">
        <v>82</v>
      </c>
      <c r="G114" s="208">
        <f>0.7*129</f>
        <v>90.3</v>
      </c>
      <c r="H114" s="103">
        <f>E114*G114</f>
        <v>1806</v>
      </c>
      <c r="I114" s="115" t="s">
        <v>136</v>
      </c>
    </row>
    <row r="115" spans="1:11" x14ac:dyDescent="0.2">
      <c r="A115" s="104"/>
      <c r="B115" s="104"/>
      <c r="C115" s="104"/>
      <c r="D115" s="104"/>
      <c r="E115" s="105"/>
      <c r="F115" s="104"/>
      <c r="G115" s="196"/>
    </row>
    <row r="116" spans="1:11" x14ac:dyDescent="0.2">
      <c r="A116" s="168" t="s">
        <v>122</v>
      </c>
      <c r="D116" s="170"/>
      <c r="E116" s="169"/>
      <c r="F116" s="106"/>
      <c r="G116" s="209"/>
    </row>
    <row r="117" spans="1:11" x14ac:dyDescent="0.2">
      <c r="A117" s="168" t="s">
        <v>211</v>
      </c>
      <c r="D117" s="170" t="s">
        <v>85</v>
      </c>
      <c r="E117" s="169">
        <v>1</v>
      </c>
      <c r="F117" s="106" t="s">
        <v>82</v>
      </c>
      <c r="G117" s="107">
        <f>0.7*410.5</f>
        <v>287.34999999999997</v>
      </c>
      <c r="H117" s="103">
        <f t="shared" ref="H117" si="15">E117*G117</f>
        <v>287.34999999999997</v>
      </c>
      <c r="I117" s="173" t="s">
        <v>124</v>
      </c>
      <c r="J117" s="174"/>
      <c r="K117" s="103"/>
    </row>
    <row r="118" spans="1:11" x14ac:dyDescent="0.2">
      <c r="A118" s="175"/>
      <c r="B118" s="175"/>
      <c r="C118" s="176"/>
      <c r="D118" s="175"/>
      <c r="E118" s="177"/>
      <c r="F118" s="175"/>
      <c r="G118" s="194"/>
    </row>
    <row r="119" spans="1:11" x14ac:dyDescent="0.2">
      <c r="A119" s="178" t="s">
        <v>97</v>
      </c>
      <c r="B119" s="178" t="s">
        <v>98</v>
      </c>
      <c r="C119" s="179"/>
      <c r="D119" s="178" t="s">
        <v>85</v>
      </c>
      <c r="E119" s="134">
        <v>200</v>
      </c>
      <c r="F119" s="178" t="s">
        <v>96</v>
      </c>
      <c r="G119" s="210">
        <f>0.7*29.9</f>
        <v>20.929999999999996</v>
      </c>
      <c r="H119" s="103">
        <f t="shared" ref="H119" si="16">E119*G119</f>
        <v>4185.9999999999991</v>
      </c>
      <c r="I119" s="115" t="s">
        <v>128</v>
      </c>
    </row>
    <row r="120" spans="1:11" ht="14.1" customHeight="1" x14ac:dyDescent="0.25">
      <c r="A120" s="138" t="s">
        <v>104</v>
      </c>
      <c r="B120" s="114" t="s">
        <v>101</v>
      </c>
      <c r="C120" s="180" t="s">
        <v>102</v>
      </c>
      <c r="D120" s="114" t="s">
        <v>85</v>
      </c>
      <c r="E120" s="134">
        <v>50</v>
      </c>
      <c r="F120" s="114" t="s">
        <v>96</v>
      </c>
      <c r="G120" s="120">
        <f>0.7*32.9</f>
        <v>23.029999999999998</v>
      </c>
      <c r="H120" s="129">
        <f t="shared" ref="H120:H121" si="17">E120*G120</f>
        <v>1151.4999999999998</v>
      </c>
      <c r="I120" s="115" t="s">
        <v>131</v>
      </c>
    </row>
    <row r="121" spans="1:11" ht="14.1" customHeight="1" x14ac:dyDescent="0.25">
      <c r="A121" s="138" t="s">
        <v>104</v>
      </c>
      <c r="B121" s="114" t="s">
        <v>100</v>
      </c>
      <c r="C121" s="180" t="s">
        <v>102</v>
      </c>
      <c r="D121" s="114" t="s">
        <v>85</v>
      </c>
      <c r="E121" s="134">
        <v>200</v>
      </c>
      <c r="F121" s="114" t="s">
        <v>96</v>
      </c>
      <c r="G121" s="120">
        <f t="shared" ref="G121:G122" si="18">0.7*32.9</f>
        <v>23.029999999999998</v>
      </c>
      <c r="H121" s="129">
        <f t="shared" si="17"/>
        <v>4605.9999999999991</v>
      </c>
      <c r="I121" s="115" t="s">
        <v>129</v>
      </c>
    </row>
    <row r="122" spans="1:11" ht="14.1" customHeight="1" x14ac:dyDescent="0.25">
      <c r="A122" s="139" t="s">
        <v>104</v>
      </c>
      <c r="B122" s="139" t="s">
        <v>103</v>
      </c>
      <c r="C122" s="181" t="s">
        <v>102</v>
      </c>
      <c r="D122" s="182" t="s">
        <v>85</v>
      </c>
      <c r="E122" s="134">
        <v>600</v>
      </c>
      <c r="F122" s="182" t="s">
        <v>96</v>
      </c>
      <c r="G122" s="120">
        <f t="shared" si="18"/>
        <v>23.029999999999998</v>
      </c>
      <c r="H122" s="103">
        <f t="shared" ref="H122:H125" si="19">E122*G122</f>
        <v>13817.999999999998</v>
      </c>
      <c r="I122" s="115" t="s">
        <v>130</v>
      </c>
    </row>
    <row r="123" spans="1:11" s="127" customFormat="1" x14ac:dyDescent="0.2">
      <c r="A123" s="114" t="s">
        <v>212</v>
      </c>
      <c r="B123" s="128"/>
      <c r="D123" s="182" t="s">
        <v>85</v>
      </c>
      <c r="E123" s="127">
        <v>2</v>
      </c>
      <c r="F123" s="114" t="s">
        <v>82</v>
      </c>
      <c r="G123" s="129">
        <v>130.5</v>
      </c>
      <c r="H123" s="103">
        <f t="shared" si="19"/>
        <v>261</v>
      </c>
      <c r="I123" s="115">
        <v>210120813</v>
      </c>
      <c r="J123" s="116"/>
    </row>
    <row r="124" spans="1:11" s="127" customFormat="1" x14ac:dyDescent="0.2">
      <c r="A124" s="114" t="s">
        <v>213</v>
      </c>
      <c r="B124" s="128"/>
      <c r="D124" s="182" t="s">
        <v>85</v>
      </c>
      <c r="E124" s="127">
        <v>1</v>
      </c>
      <c r="F124" s="114" t="s">
        <v>82</v>
      </c>
      <c r="G124" s="129">
        <v>231.5</v>
      </c>
      <c r="H124" s="103">
        <f t="shared" si="19"/>
        <v>231.5</v>
      </c>
      <c r="I124" s="115">
        <v>210120823</v>
      </c>
      <c r="J124" s="116"/>
    </row>
    <row r="125" spans="1:11" s="127" customFormat="1" x14ac:dyDescent="0.2">
      <c r="A125" s="114" t="s">
        <v>214</v>
      </c>
      <c r="B125" s="128"/>
      <c r="D125" s="182" t="s">
        <v>85</v>
      </c>
      <c r="E125" s="134">
        <v>6</v>
      </c>
      <c r="F125" s="114" t="s">
        <v>82</v>
      </c>
      <c r="G125" s="129">
        <v>70.8</v>
      </c>
      <c r="H125" s="103">
        <f t="shared" si="19"/>
        <v>424.79999999999995</v>
      </c>
      <c r="I125" s="115">
        <v>210120823</v>
      </c>
    </row>
    <row r="127" spans="1:11" x14ac:dyDescent="0.2">
      <c r="A127" s="140" t="s">
        <v>95</v>
      </c>
      <c r="B127" s="141"/>
      <c r="D127" s="142"/>
      <c r="E127" s="143"/>
      <c r="F127" s="142"/>
      <c r="G127" s="198"/>
      <c r="H127" s="144">
        <f>SUM(H101:H126)</f>
        <v>43907.45</v>
      </c>
    </row>
  </sheetData>
  <pageMargins left="0.78740157480314965" right="0.39370078740157483" top="0.98425196850393704" bottom="0.98425196850393704" header="0.51181102362204722" footer="0.51181102362204722"/>
  <pageSetup paperSize="9" scale="85" orientation="portrait" horizontalDpi="300" verticalDpi="300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Krycí list</vt:lpstr>
      <vt:lpstr>Rekapitulace</vt:lpstr>
      <vt:lpstr>Položky</vt:lpstr>
      <vt:lpstr>List1</vt:lpstr>
      <vt:lpstr>'Krycí list'!Oblast_tisku</vt:lpstr>
      <vt:lpstr>Rekapitulace!Oblast_tisku</vt:lpstr>
      <vt:lpstr>SazbaDPH1</vt:lpstr>
      <vt:lpstr>SazbaDPH2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Lavička Petr</dc:creator>
  <cp:lastModifiedBy>dedkova</cp:lastModifiedBy>
  <cp:lastPrinted>2017-10-23T08:54:53Z</cp:lastPrinted>
  <dcterms:created xsi:type="dcterms:W3CDTF">2000-07-13T10:26:49Z</dcterms:created>
  <dcterms:modified xsi:type="dcterms:W3CDTF">2017-10-23T08:55:57Z</dcterms:modified>
</cp:coreProperties>
</file>